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balt4175\Documents\Beruf\Website\"/>
    </mc:Choice>
  </mc:AlternateContent>
  <xr:revisionPtr revIDLastSave="0" documentId="13_ncr:1_{3BA29D93-51D6-44B8-B61B-D5C6B911F0E3}" xr6:coauthVersionLast="36" xr6:coauthVersionMax="36" xr10:uidLastSave="{00000000-0000-0000-0000-000000000000}"/>
  <bookViews>
    <workbookView xWindow="0" yWindow="0" windowWidth="15360" windowHeight="7836" tabRatio="799" activeTab="4" xr2:uid="{00000000-000D-0000-FFFF-FFFF00000000}"/>
  </bookViews>
  <sheets>
    <sheet name="Content" sheetId="1" r:id="rId1"/>
    <sheet name="Tab_I_a" sheetId="2" r:id="rId2"/>
    <sheet name="Tab_I_b" sheetId="3" r:id="rId3"/>
    <sheet name="Tab_I_c" sheetId="4" r:id="rId4"/>
    <sheet name="Capital_flows" sheetId="5" r:id="rId5"/>
  </sheets>
  <calcPr calcId="162913"/>
</workbook>
</file>

<file path=xl/calcChain.xml><?xml version="1.0" encoding="utf-8"?>
<calcChain xmlns="http://schemas.openxmlformats.org/spreadsheetml/2006/main">
  <c r="T52" i="5" l="1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51" i="5"/>
  <c r="S51" i="5"/>
  <c r="U51" i="5" s="1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51" i="5"/>
  <c r="O51" i="5"/>
  <c r="O52" i="5" s="1"/>
  <c r="O53" i="5" s="1"/>
  <c r="O54" i="5" s="1"/>
  <c r="O55" i="5" s="1"/>
  <c r="O56" i="5" s="1"/>
  <c r="O57" i="5" s="1"/>
  <c r="O58" i="5" s="1"/>
  <c r="O59" i="5" s="1"/>
  <c r="O60" i="5" s="1"/>
  <c r="O61" i="5" s="1"/>
  <c r="O62" i="5" s="1"/>
  <c r="O63" i="5" s="1"/>
  <c r="O64" i="5" s="1"/>
  <c r="O65" i="5" s="1"/>
  <c r="O66" i="5" s="1"/>
  <c r="O67" i="5" s="1"/>
  <c r="O68" i="5" s="1"/>
  <c r="O69" i="5" s="1"/>
  <c r="O70" i="5" s="1"/>
  <c r="O71" i="5" s="1"/>
  <c r="O72" i="5" s="1"/>
  <c r="O73" i="5" s="1"/>
  <c r="O74" i="5" s="1"/>
  <c r="O75" i="5" s="1"/>
  <c r="O76" i="5" s="1"/>
  <c r="O77" i="5" s="1"/>
  <c r="O78" i="5" s="1"/>
  <c r="O79" i="5" s="1"/>
  <c r="O80" i="5" s="1"/>
  <c r="O81" i="5" s="1"/>
  <c r="M52" i="5"/>
  <c r="N52" i="5" s="1"/>
  <c r="M53" i="5"/>
  <c r="N53" i="5" s="1"/>
  <c r="M54" i="5"/>
  <c r="N54" i="5" s="1"/>
  <c r="M55" i="5"/>
  <c r="N55" i="5" s="1"/>
  <c r="M56" i="5"/>
  <c r="N56" i="5" s="1"/>
  <c r="M57" i="5"/>
  <c r="N57" i="5" s="1"/>
  <c r="M58" i="5"/>
  <c r="N58" i="5" s="1"/>
  <c r="M59" i="5"/>
  <c r="N59" i="5" s="1"/>
  <c r="M60" i="5"/>
  <c r="N60" i="5" s="1"/>
  <c r="M61" i="5"/>
  <c r="N61" i="5" s="1"/>
  <c r="M62" i="5"/>
  <c r="N62" i="5" s="1"/>
  <c r="M63" i="5"/>
  <c r="N63" i="5" s="1"/>
  <c r="M64" i="5"/>
  <c r="N64" i="5" s="1"/>
  <c r="M65" i="5"/>
  <c r="N65" i="5" s="1"/>
  <c r="M66" i="5"/>
  <c r="N66" i="5" s="1"/>
  <c r="M67" i="5"/>
  <c r="N67" i="5" s="1"/>
  <c r="M68" i="5"/>
  <c r="N68" i="5" s="1"/>
  <c r="M69" i="5"/>
  <c r="N69" i="5" s="1"/>
  <c r="M70" i="5"/>
  <c r="N70" i="5" s="1"/>
  <c r="M71" i="5"/>
  <c r="N71" i="5" s="1"/>
  <c r="M72" i="5"/>
  <c r="N72" i="5" s="1"/>
  <c r="M73" i="5"/>
  <c r="N73" i="5" s="1"/>
  <c r="M74" i="5"/>
  <c r="N74" i="5" s="1"/>
  <c r="M75" i="5"/>
  <c r="N75" i="5" s="1"/>
  <c r="M76" i="5"/>
  <c r="N76" i="5" s="1"/>
  <c r="M77" i="5"/>
  <c r="N77" i="5" s="1"/>
  <c r="M78" i="5"/>
  <c r="N78" i="5" s="1"/>
  <c r="M79" i="5"/>
  <c r="N79" i="5" s="1"/>
  <c r="M80" i="5"/>
  <c r="N80" i="5" s="1"/>
  <c r="M81" i="5"/>
  <c r="N81" i="5" s="1"/>
  <c r="M51" i="5"/>
  <c r="N51" i="5" s="1"/>
  <c r="V51" i="5" l="1"/>
  <c r="W51" i="5" s="1"/>
  <c r="S52" i="5"/>
  <c r="U52" i="5" s="1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51" i="5"/>
  <c r="V52" i="5" l="1"/>
  <c r="W52" i="5" s="1"/>
  <c r="S53" i="5"/>
  <c r="U53" i="5" s="1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53" i="3"/>
  <c r="AY54" i="3"/>
  <c r="AY55" i="3"/>
  <c r="AY52" i="3"/>
  <c r="AZ51" i="3"/>
  <c r="AZ52" i="3" s="1"/>
  <c r="AZ53" i="3" s="1"/>
  <c r="AZ54" i="3" s="1"/>
  <c r="BA52" i="3" l="1"/>
  <c r="BA54" i="3"/>
  <c r="BA55" i="3"/>
  <c r="BA53" i="3"/>
  <c r="V53" i="5"/>
  <c r="W53" i="5" s="1"/>
  <c r="S54" i="5"/>
  <c r="U54" i="5" s="1"/>
  <c r="AZ55" i="3"/>
  <c r="AZ56" i="3" s="1"/>
  <c r="AZ57" i="3" l="1"/>
  <c r="BA56" i="3"/>
  <c r="S55" i="5"/>
  <c r="U55" i="5" s="1"/>
  <c r="V54" i="5"/>
  <c r="W54" i="5" s="1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X89" i="3"/>
  <c r="AX90" i="3"/>
  <c r="AX91" i="3"/>
  <c r="AX92" i="3"/>
  <c r="AX93" i="3"/>
  <c r="AX94" i="3"/>
  <c r="AX95" i="3"/>
  <c r="AX96" i="3"/>
  <c r="AX97" i="3"/>
  <c r="AX98" i="3"/>
  <c r="AX99" i="3"/>
  <c r="AX100" i="3"/>
  <c r="AX101" i="3"/>
  <c r="AX52" i="3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51" i="5"/>
  <c r="H51" i="5"/>
  <c r="J51" i="5" s="1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72" i="5"/>
  <c r="F73" i="5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F81" i="5"/>
  <c r="G81" i="5"/>
  <c r="G51" i="5"/>
  <c r="F51" i="5"/>
  <c r="D51" i="5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B52" i="5"/>
  <c r="B53" i="5"/>
  <c r="C53" i="5" s="1"/>
  <c r="B54" i="5"/>
  <c r="B55" i="5"/>
  <c r="B56" i="5"/>
  <c r="B57" i="5"/>
  <c r="B58" i="5"/>
  <c r="B59" i="5"/>
  <c r="B60" i="5"/>
  <c r="C60" i="5" s="1"/>
  <c r="B61" i="5"/>
  <c r="C61" i="5" s="1"/>
  <c r="B62" i="5"/>
  <c r="B63" i="5"/>
  <c r="B64" i="5"/>
  <c r="B65" i="5"/>
  <c r="B66" i="5"/>
  <c r="B67" i="5"/>
  <c r="C67" i="5" s="1"/>
  <c r="B68" i="5"/>
  <c r="B69" i="5"/>
  <c r="C69" i="5" s="1"/>
  <c r="B70" i="5"/>
  <c r="B71" i="5"/>
  <c r="B72" i="5"/>
  <c r="B73" i="5"/>
  <c r="C73" i="5" s="1"/>
  <c r="B74" i="5"/>
  <c r="C74" i="5" s="1"/>
  <c r="B75" i="5"/>
  <c r="C75" i="5" s="1"/>
  <c r="B76" i="5"/>
  <c r="C76" i="5" s="1"/>
  <c r="B77" i="5"/>
  <c r="C77" i="5" s="1"/>
  <c r="B78" i="5"/>
  <c r="B79" i="5"/>
  <c r="B80" i="5"/>
  <c r="B81" i="5"/>
  <c r="B51" i="5"/>
  <c r="AR52" i="3"/>
  <c r="AR53" i="3"/>
  <c r="AR54" i="3"/>
  <c r="AR55" i="3"/>
  <c r="AR56" i="3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R87" i="3"/>
  <c r="AR88" i="3"/>
  <c r="AR89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51" i="3"/>
  <c r="R68" i="4"/>
  <c r="Q68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7" i="4"/>
  <c r="Q13" i="4"/>
  <c r="S13" i="4" s="1"/>
  <c r="T13" i="4" s="1"/>
  <c r="Q14" i="4"/>
  <c r="S14" i="4" s="1"/>
  <c r="T14" i="4" s="1"/>
  <c r="Q15" i="4"/>
  <c r="S15" i="4" s="1"/>
  <c r="T15" i="4" s="1"/>
  <c r="Q16" i="4"/>
  <c r="S16" i="4" s="1"/>
  <c r="T16" i="4" s="1"/>
  <c r="Q17" i="4"/>
  <c r="S17" i="4" s="1"/>
  <c r="T17" i="4" s="1"/>
  <c r="Q18" i="4"/>
  <c r="S18" i="4" s="1"/>
  <c r="T18" i="4" s="1"/>
  <c r="Q19" i="4"/>
  <c r="S19" i="4" s="1"/>
  <c r="T19" i="4" s="1"/>
  <c r="Q20" i="4"/>
  <c r="Q21" i="4"/>
  <c r="S21" i="4" s="1"/>
  <c r="T21" i="4" s="1"/>
  <c r="Q22" i="4"/>
  <c r="S22" i="4" s="1"/>
  <c r="T22" i="4" s="1"/>
  <c r="Q23" i="4"/>
  <c r="S23" i="4" s="1"/>
  <c r="T23" i="4" s="1"/>
  <c r="Q24" i="4"/>
  <c r="S24" i="4" s="1"/>
  <c r="T24" i="4" s="1"/>
  <c r="Q25" i="4"/>
  <c r="S25" i="4" s="1"/>
  <c r="T25" i="4" s="1"/>
  <c r="Q26" i="4"/>
  <c r="S26" i="4" s="1"/>
  <c r="T26" i="4" s="1"/>
  <c r="Q27" i="4"/>
  <c r="S27" i="4" s="1"/>
  <c r="T27" i="4" s="1"/>
  <c r="Q28" i="4"/>
  <c r="Q29" i="4"/>
  <c r="S29" i="4" s="1"/>
  <c r="T29" i="4" s="1"/>
  <c r="Q30" i="4"/>
  <c r="S30" i="4" s="1"/>
  <c r="T30" i="4" s="1"/>
  <c r="Q31" i="4"/>
  <c r="S31" i="4" s="1"/>
  <c r="T31" i="4" s="1"/>
  <c r="Q32" i="4"/>
  <c r="S32" i="4" s="1"/>
  <c r="T32" i="4" s="1"/>
  <c r="Q33" i="4"/>
  <c r="S33" i="4" s="1"/>
  <c r="T33" i="4" s="1"/>
  <c r="Q34" i="4"/>
  <c r="S34" i="4" s="1"/>
  <c r="T34" i="4" s="1"/>
  <c r="Q35" i="4"/>
  <c r="S35" i="4" s="1"/>
  <c r="T35" i="4" s="1"/>
  <c r="Q36" i="4"/>
  <c r="Q37" i="4"/>
  <c r="S37" i="4" s="1"/>
  <c r="T37" i="4" s="1"/>
  <c r="Q38" i="4"/>
  <c r="S38" i="4" s="1"/>
  <c r="T38" i="4" s="1"/>
  <c r="Q39" i="4"/>
  <c r="S39" i="4" s="1"/>
  <c r="T39" i="4" s="1"/>
  <c r="Q40" i="4"/>
  <c r="S40" i="4" s="1"/>
  <c r="T40" i="4" s="1"/>
  <c r="Q41" i="4"/>
  <c r="S41" i="4" s="1"/>
  <c r="T41" i="4" s="1"/>
  <c r="Q42" i="4"/>
  <c r="S42" i="4" s="1"/>
  <c r="T42" i="4" s="1"/>
  <c r="Q43" i="4"/>
  <c r="S43" i="4" s="1"/>
  <c r="T43" i="4" s="1"/>
  <c r="Q44" i="4"/>
  <c r="Q45" i="4"/>
  <c r="S45" i="4" s="1"/>
  <c r="T45" i="4" s="1"/>
  <c r="Q46" i="4"/>
  <c r="S46" i="4" s="1"/>
  <c r="T46" i="4" s="1"/>
  <c r="Q47" i="4"/>
  <c r="S47" i="4" s="1"/>
  <c r="T47" i="4" s="1"/>
  <c r="Q48" i="4"/>
  <c r="S48" i="4" s="1"/>
  <c r="T48" i="4" s="1"/>
  <c r="Q49" i="4"/>
  <c r="S49" i="4" s="1"/>
  <c r="T49" i="4" s="1"/>
  <c r="Q50" i="4"/>
  <c r="S50" i="4" s="1"/>
  <c r="T50" i="4" s="1"/>
  <c r="Q51" i="4"/>
  <c r="S51" i="4" s="1"/>
  <c r="T51" i="4" s="1"/>
  <c r="Q52" i="4"/>
  <c r="Q53" i="4"/>
  <c r="S53" i="4" s="1"/>
  <c r="T53" i="4" s="1"/>
  <c r="Q54" i="4"/>
  <c r="S54" i="4" s="1"/>
  <c r="T54" i="4" s="1"/>
  <c r="Q55" i="4"/>
  <c r="S55" i="4" s="1"/>
  <c r="T55" i="4" s="1"/>
  <c r="Q56" i="4"/>
  <c r="S56" i="4" s="1"/>
  <c r="T56" i="4" s="1"/>
  <c r="Q57" i="4"/>
  <c r="S57" i="4" s="1"/>
  <c r="T57" i="4" s="1"/>
  <c r="Q58" i="4"/>
  <c r="S58" i="4" s="1"/>
  <c r="T58" i="4" s="1"/>
  <c r="Q59" i="4"/>
  <c r="S59" i="4" s="1"/>
  <c r="T59" i="4" s="1"/>
  <c r="Q60" i="4"/>
  <c r="Q61" i="4"/>
  <c r="S61" i="4" s="1"/>
  <c r="T61" i="4" s="1"/>
  <c r="Q62" i="4"/>
  <c r="S62" i="4" s="1"/>
  <c r="T62" i="4" s="1"/>
  <c r="Q63" i="4"/>
  <c r="S63" i="4" s="1"/>
  <c r="T63" i="4" s="1"/>
  <c r="Q64" i="4"/>
  <c r="S64" i="4" s="1"/>
  <c r="T64" i="4" s="1"/>
  <c r="Q65" i="4"/>
  <c r="S65" i="4" s="1"/>
  <c r="T65" i="4" s="1"/>
  <c r="Q66" i="4"/>
  <c r="S66" i="4" s="1"/>
  <c r="T66" i="4" s="1"/>
  <c r="Q67" i="4"/>
  <c r="S67" i="4" s="1"/>
  <c r="T67" i="4" s="1"/>
  <c r="Q69" i="4"/>
  <c r="Q70" i="4"/>
  <c r="S70" i="4" s="1"/>
  <c r="T70" i="4" s="1"/>
  <c r="Q71" i="4"/>
  <c r="S71" i="4" s="1"/>
  <c r="T71" i="4" s="1"/>
  <c r="Q72" i="4"/>
  <c r="S72" i="4" s="1"/>
  <c r="T72" i="4" s="1"/>
  <c r="Q73" i="4"/>
  <c r="S73" i="4" s="1"/>
  <c r="T73" i="4" s="1"/>
  <c r="Q74" i="4"/>
  <c r="S74" i="4" s="1"/>
  <c r="T74" i="4" s="1"/>
  <c r="Q75" i="4"/>
  <c r="S75" i="4" s="1"/>
  <c r="T75" i="4" s="1"/>
  <c r="Q76" i="4"/>
  <c r="S76" i="4" s="1"/>
  <c r="T76" i="4" s="1"/>
  <c r="Q77" i="4"/>
  <c r="Q78" i="4"/>
  <c r="S78" i="4" s="1"/>
  <c r="T78" i="4" s="1"/>
  <c r="Q79" i="4"/>
  <c r="S79" i="4" s="1"/>
  <c r="T79" i="4" s="1"/>
  <c r="Q80" i="4"/>
  <c r="S80" i="4" s="1"/>
  <c r="T80" i="4" s="1"/>
  <c r="Q81" i="4"/>
  <c r="S81" i="4" s="1"/>
  <c r="T81" i="4" s="1"/>
  <c r="Q82" i="4"/>
  <c r="S82" i="4" s="1"/>
  <c r="T82" i="4" s="1"/>
  <c r="Q83" i="4"/>
  <c r="S83" i="4" s="1"/>
  <c r="T83" i="4" s="1"/>
  <c r="Q84" i="4"/>
  <c r="S84" i="4" s="1"/>
  <c r="T84" i="4" s="1"/>
  <c r="Q85" i="4"/>
  <c r="Q86" i="4"/>
  <c r="S86" i="4" s="1"/>
  <c r="T86" i="4" s="1"/>
  <c r="Q87" i="4"/>
  <c r="S87" i="4" s="1"/>
  <c r="T87" i="4" s="1"/>
  <c r="Q88" i="4"/>
  <c r="S88" i="4" s="1"/>
  <c r="T88" i="4" s="1"/>
  <c r="Q89" i="4"/>
  <c r="S89" i="4" s="1"/>
  <c r="T89" i="4" s="1"/>
  <c r="Q90" i="4"/>
  <c r="S90" i="4" s="1"/>
  <c r="T90" i="4" s="1"/>
  <c r="Q91" i="4"/>
  <c r="S91" i="4" s="1"/>
  <c r="T91" i="4" s="1"/>
  <c r="Q92" i="4"/>
  <c r="S92" i="4" s="1"/>
  <c r="T92" i="4" s="1"/>
  <c r="Q93" i="4"/>
  <c r="Q94" i="4"/>
  <c r="S94" i="4" s="1"/>
  <c r="T94" i="4" s="1"/>
  <c r="Q95" i="4"/>
  <c r="S95" i="4" s="1"/>
  <c r="T95" i="4" s="1"/>
  <c r="Q96" i="4"/>
  <c r="S96" i="4" s="1"/>
  <c r="T96" i="4" s="1"/>
  <c r="Q97" i="4"/>
  <c r="S97" i="4" s="1"/>
  <c r="T97" i="4" s="1"/>
  <c r="Q98" i="4"/>
  <c r="S98" i="4" s="1"/>
  <c r="T98" i="4" s="1"/>
  <c r="Q99" i="4"/>
  <c r="S99" i="4" s="1"/>
  <c r="T99" i="4" s="1"/>
  <c r="Q100" i="4"/>
  <c r="S100" i="4" s="1"/>
  <c r="T100" i="4" s="1"/>
  <c r="Q101" i="4"/>
  <c r="Q102" i="4"/>
  <c r="S102" i="4" s="1"/>
  <c r="T102" i="4" s="1"/>
  <c r="Q103" i="4"/>
  <c r="S103" i="4" s="1"/>
  <c r="T103" i="4" s="1"/>
  <c r="Q104" i="4"/>
  <c r="S104" i="4" s="1"/>
  <c r="T104" i="4" s="1"/>
  <c r="Q105" i="4"/>
  <c r="S105" i="4" s="1"/>
  <c r="T105" i="4" s="1"/>
  <c r="Q106" i="4"/>
  <c r="S106" i="4" s="1"/>
  <c r="T106" i="4" s="1"/>
  <c r="Q107" i="4"/>
  <c r="S107" i="4" s="1"/>
  <c r="T107" i="4" s="1"/>
  <c r="Q108" i="4"/>
  <c r="S108" i="4" s="1"/>
  <c r="T108" i="4" s="1"/>
  <c r="Q109" i="4"/>
  <c r="Q110" i="4"/>
  <c r="S110" i="4" s="1"/>
  <c r="T110" i="4" s="1"/>
  <c r="Q8" i="4"/>
  <c r="S8" i="4" s="1"/>
  <c r="T8" i="4" s="1"/>
  <c r="Q9" i="4"/>
  <c r="S9" i="4" s="1"/>
  <c r="T9" i="4" s="1"/>
  <c r="Q10" i="4"/>
  <c r="S10" i="4" s="1"/>
  <c r="T10" i="4" s="1"/>
  <c r="Q11" i="4"/>
  <c r="S11" i="4" s="1"/>
  <c r="T11" i="4" s="1"/>
  <c r="Q12" i="4"/>
  <c r="S12" i="4" s="1"/>
  <c r="T12" i="4" s="1"/>
  <c r="Q7" i="4"/>
  <c r="S7" i="4" s="1"/>
  <c r="T7" i="4" s="1"/>
  <c r="AQ101" i="3"/>
  <c r="AQ100" i="3"/>
  <c r="AQ99" i="3"/>
  <c r="AQ98" i="3"/>
  <c r="AQ97" i="3"/>
  <c r="AQ96" i="3"/>
  <c r="AQ95" i="3"/>
  <c r="AQ94" i="3"/>
  <c r="AQ93" i="3"/>
  <c r="AQ92" i="3"/>
  <c r="AQ91" i="3"/>
  <c r="AQ90" i="3"/>
  <c r="AQ89" i="3"/>
  <c r="AQ88" i="3"/>
  <c r="AQ87" i="3"/>
  <c r="AQ86" i="3"/>
  <c r="AQ85" i="3"/>
  <c r="AQ84" i="3"/>
  <c r="AQ83" i="3"/>
  <c r="AQ82" i="3"/>
  <c r="AQ81" i="3"/>
  <c r="AQ80" i="3"/>
  <c r="AQ79" i="3"/>
  <c r="AQ78" i="3"/>
  <c r="AQ77" i="3"/>
  <c r="AQ76" i="3"/>
  <c r="AQ75" i="3"/>
  <c r="AQ74" i="3"/>
  <c r="AQ73" i="3"/>
  <c r="AQ72" i="3"/>
  <c r="AQ71" i="3"/>
  <c r="AQ70" i="3"/>
  <c r="AQ69" i="3"/>
  <c r="AQ68" i="3"/>
  <c r="AQ67" i="3"/>
  <c r="AQ66" i="3"/>
  <c r="AQ65" i="3"/>
  <c r="AQ64" i="3"/>
  <c r="AQ63" i="3"/>
  <c r="AQ62" i="3"/>
  <c r="AQ61" i="3"/>
  <c r="AQ60" i="3"/>
  <c r="AQ59" i="3"/>
  <c r="AQ58" i="3"/>
  <c r="AQ57" i="3"/>
  <c r="AQ56" i="3"/>
  <c r="AQ55" i="3"/>
  <c r="AQ54" i="3"/>
  <c r="AQ53" i="3"/>
  <c r="AT52" i="3"/>
  <c r="AV52" i="3" s="1"/>
  <c r="AQ52" i="3"/>
  <c r="AV51" i="3"/>
  <c r="AU51" i="3"/>
  <c r="AQ51" i="3"/>
  <c r="AR101" i="2"/>
  <c r="AQ101" i="2"/>
  <c r="AR100" i="2"/>
  <c r="AQ100" i="2"/>
  <c r="AR99" i="2"/>
  <c r="AQ99" i="2"/>
  <c r="AR98" i="2"/>
  <c r="AQ98" i="2"/>
  <c r="AR97" i="2"/>
  <c r="AQ97" i="2"/>
  <c r="AR96" i="2"/>
  <c r="AQ96" i="2"/>
  <c r="AR95" i="2"/>
  <c r="AQ95" i="2"/>
  <c r="AR94" i="2"/>
  <c r="AQ94" i="2"/>
  <c r="AR93" i="2"/>
  <c r="AQ93" i="2"/>
  <c r="AR92" i="2"/>
  <c r="AQ92" i="2"/>
  <c r="AR91" i="2"/>
  <c r="AQ91" i="2"/>
  <c r="AR90" i="2"/>
  <c r="AQ90" i="2"/>
  <c r="AR89" i="2"/>
  <c r="AQ89" i="2"/>
  <c r="AR88" i="2"/>
  <c r="AQ88" i="2"/>
  <c r="AR87" i="2"/>
  <c r="AQ87" i="2"/>
  <c r="AR86" i="2"/>
  <c r="AQ86" i="2"/>
  <c r="AR85" i="2"/>
  <c r="AQ85" i="2"/>
  <c r="AR84" i="2"/>
  <c r="AQ84" i="2"/>
  <c r="AR83" i="2"/>
  <c r="AQ83" i="2"/>
  <c r="AR82" i="2"/>
  <c r="AQ82" i="2"/>
  <c r="AR81" i="2"/>
  <c r="AQ81" i="2"/>
  <c r="AR80" i="2"/>
  <c r="AQ80" i="2"/>
  <c r="AR79" i="2"/>
  <c r="AQ79" i="2"/>
  <c r="AR78" i="2"/>
  <c r="AQ78" i="2"/>
  <c r="AR77" i="2"/>
  <c r="AQ77" i="2"/>
  <c r="AR76" i="2"/>
  <c r="AQ76" i="2"/>
  <c r="AR75" i="2"/>
  <c r="AQ75" i="2"/>
  <c r="AR74" i="2"/>
  <c r="AQ74" i="2"/>
  <c r="AR73" i="2"/>
  <c r="AQ73" i="2"/>
  <c r="AR72" i="2"/>
  <c r="AQ72" i="2"/>
  <c r="AR71" i="2"/>
  <c r="AQ71" i="2"/>
  <c r="AR70" i="2"/>
  <c r="AQ70" i="2"/>
  <c r="AR69" i="2"/>
  <c r="AQ69" i="2"/>
  <c r="AR68" i="2"/>
  <c r="AQ68" i="2"/>
  <c r="AR67" i="2"/>
  <c r="AQ67" i="2"/>
  <c r="AR66" i="2"/>
  <c r="AQ66" i="2"/>
  <c r="AR65" i="2"/>
  <c r="AQ65" i="2"/>
  <c r="AR64" i="2"/>
  <c r="AQ64" i="2"/>
  <c r="AR63" i="2"/>
  <c r="AQ63" i="2"/>
  <c r="AR62" i="2"/>
  <c r="AQ62" i="2"/>
  <c r="AR61" i="2"/>
  <c r="AQ61" i="2"/>
  <c r="AR60" i="2"/>
  <c r="AQ60" i="2"/>
  <c r="AR59" i="2"/>
  <c r="AQ59" i="2"/>
  <c r="AR58" i="2"/>
  <c r="AQ58" i="2"/>
  <c r="AR57" i="2"/>
  <c r="AQ57" i="2"/>
  <c r="AR56" i="2"/>
  <c r="AQ56" i="2"/>
  <c r="AR55" i="2"/>
  <c r="AQ55" i="2"/>
  <c r="AR54" i="2"/>
  <c r="AQ54" i="2"/>
  <c r="AR53" i="2"/>
  <c r="AQ53" i="2"/>
  <c r="AT52" i="2"/>
  <c r="AU52" i="2" s="1"/>
  <c r="AR52" i="2"/>
  <c r="AQ52" i="2"/>
  <c r="AV51" i="2"/>
  <c r="AU51" i="2"/>
  <c r="AR51" i="2"/>
  <c r="AQ51" i="2"/>
  <c r="S109" i="4" l="1"/>
  <c r="T109" i="4" s="1"/>
  <c r="S101" i="4"/>
  <c r="T101" i="4" s="1"/>
  <c r="S93" i="4"/>
  <c r="T93" i="4" s="1"/>
  <c r="S85" i="4"/>
  <c r="T85" i="4" s="1"/>
  <c r="S77" i="4"/>
  <c r="T77" i="4" s="1"/>
  <c r="S69" i="4"/>
  <c r="T69" i="4" s="1"/>
  <c r="S60" i="4"/>
  <c r="T60" i="4" s="1"/>
  <c r="S52" i="4"/>
  <c r="T52" i="4" s="1"/>
  <c r="S44" i="4"/>
  <c r="T44" i="4" s="1"/>
  <c r="S36" i="4"/>
  <c r="T36" i="4" s="1"/>
  <c r="S28" i="4"/>
  <c r="T28" i="4" s="1"/>
  <c r="S20" i="4"/>
  <c r="T20" i="4" s="1"/>
  <c r="S68" i="4"/>
  <c r="T68" i="4" s="1"/>
  <c r="AZ58" i="3"/>
  <c r="BA57" i="3"/>
  <c r="S56" i="5"/>
  <c r="U56" i="5" s="1"/>
  <c r="V55" i="5"/>
  <c r="W55" i="5" s="1"/>
  <c r="K51" i="5"/>
  <c r="L51" i="5" s="1"/>
  <c r="AU52" i="3"/>
  <c r="AT53" i="3"/>
  <c r="C58" i="5"/>
  <c r="C66" i="5"/>
  <c r="C80" i="5"/>
  <c r="C81" i="5"/>
  <c r="C56" i="5"/>
  <c r="C57" i="5"/>
  <c r="C55" i="5"/>
  <c r="C64" i="5"/>
  <c r="C65" i="5"/>
  <c r="C78" i="5"/>
  <c r="C79" i="5"/>
  <c r="C54" i="5"/>
  <c r="C70" i="5"/>
  <c r="C71" i="5"/>
  <c r="C72" i="5"/>
  <c r="C62" i="5"/>
  <c r="C51" i="5"/>
  <c r="H52" i="5" s="1"/>
  <c r="J52" i="5" s="1"/>
  <c r="C63" i="5"/>
  <c r="C59" i="5"/>
  <c r="C68" i="5"/>
  <c r="C52" i="5"/>
  <c r="AV53" i="3"/>
  <c r="AS51" i="3"/>
  <c r="AV52" i="2"/>
  <c r="AT53" i="2"/>
  <c r="AT54" i="2" s="1"/>
  <c r="AU54" i="2" s="1"/>
  <c r="AS51" i="2"/>
  <c r="AZ59" i="3" l="1"/>
  <c r="BA58" i="3"/>
  <c r="S57" i="5"/>
  <c r="U57" i="5" s="1"/>
  <c r="V56" i="5"/>
  <c r="W56" i="5" s="1"/>
  <c r="K52" i="5"/>
  <c r="L52" i="5" s="1"/>
  <c r="AT54" i="3"/>
  <c r="AU53" i="3"/>
  <c r="L11" i="4"/>
  <c r="L19" i="4"/>
  <c r="L27" i="4"/>
  <c r="L35" i="4"/>
  <c r="L43" i="4"/>
  <c r="L51" i="4"/>
  <c r="L59" i="4"/>
  <c r="L67" i="4"/>
  <c r="L75" i="4"/>
  <c r="L83" i="4"/>
  <c r="L91" i="4"/>
  <c r="L99" i="4"/>
  <c r="L107" i="4"/>
  <c r="L12" i="4"/>
  <c r="L20" i="4"/>
  <c r="L28" i="4"/>
  <c r="L36" i="4"/>
  <c r="L44" i="4"/>
  <c r="L52" i="4"/>
  <c r="L60" i="4"/>
  <c r="L68" i="4"/>
  <c r="L76" i="4"/>
  <c r="L84" i="4"/>
  <c r="L92" i="4"/>
  <c r="L100" i="4"/>
  <c r="L108" i="4"/>
  <c r="L13" i="4"/>
  <c r="L21" i="4"/>
  <c r="L29" i="4"/>
  <c r="L37" i="4"/>
  <c r="L45" i="4"/>
  <c r="L53" i="4"/>
  <c r="L61" i="4"/>
  <c r="L69" i="4"/>
  <c r="L77" i="4"/>
  <c r="L85" i="4"/>
  <c r="L93" i="4"/>
  <c r="L101" i="4"/>
  <c r="L109" i="4"/>
  <c r="L14" i="4"/>
  <c r="L22" i="4"/>
  <c r="L30" i="4"/>
  <c r="L38" i="4"/>
  <c r="L46" i="4"/>
  <c r="L54" i="4"/>
  <c r="L62" i="4"/>
  <c r="L70" i="4"/>
  <c r="L78" i="4"/>
  <c r="L86" i="4"/>
  <c r="L94" i="4"/>
  <c r="L102" i="4"/>
  <c r="L110" i="4"/>
  <c r="L15" i="4"/>
  <c r="L23" i="4"/>
  <c r="L31" i="4"/>
  <c r="L39" i="4"/>
  <c r="L47" i="4"/>
  <c r="L55" i="4"/>
  <c r="L63" i="4"/>
  <c r="L71" i="4"/>
  <c r="L79" i="4"/>
  <c r="L87" i="4"/>
  <c r="L95" i="4"/>
  <c r="L103" i="4"/>
  <c r="L7" i="4"/>
  <c r="L8" i="4"/>
  <c r="L16" i="4"/>
  <c r="L24" i="4"/>
  <c r="L32" i="4"/>
  <c r="L40" i="4"/>
  <c r="L48" i="4"/>
  <c r="L56" i="4"/>
  <c r="L64" i="4"/>
  <c r="L72" i="4"/>
  <c r="L80" i="4"/>
  <c r="L88" i="4"/>
  <c r="L96" i="4"/>
  <c r="L104" i="4"/>
  <c r="L9" i="4"/>
  <c r="L17" i="4"/>
  <c r="L25" i="4"/>
  <c r="L33" i="4"/>
  <c r="L41" i="4"/>
  <c r="L49" i="4"/>
  <c r="L57" i="4"/>
  <c r="L65" i="4"/>
  <c r="L73" i="4"/>
  <c r="L81" i="4"/>
  <c r="L89" i="4"/>
  <c r="L97" i="4"/>
  <c r="L105" i="4"/>
  <c r="L10" i="4"/>
  <c r="L18" i="4"/>
  <c r="L26" i="4"/>
  <c r="L34" i="4"/>
  <c r="L42" i="4"/>
  <c r="L50" i="4"/>
  <c r="L58" i="4"/>
  <c r="L66" i="4"/>
  <c r="L74" i="4"/>
  <c r="L82" i="4"/>
  <c r="L90" i="4"/>
  <c r="L98" i="4"/>
  <c r="L106" i="4"/>
  <c r="H53" i="5"/>
  <c r="J53" i="5" s="1"/>
  <c r="O13" i="4"/>
  <c r="O21" i="4"/>
  <c r="O29" i="4"/>
  <c r="O37" i="4"/>
  <c r="O45" i="4"/>
  <c r="O53" i="4"/>
  <c r="O61" i="4"/>
  <c r="O70" i="4"/>
  <c r="O78" i="4"/>
  <c r="O86" i="4"/>
  <c r="O94" i="4"/>
  <c r="O102" i="4"/>
  <c r="O110" i="4"/>
  <c r="O28" i="4"/>
  <c r="O60" i="4"/>
  <c r="O85" i="4"/>
  <c r="O101" i="4"/>
  <c r="O41" i="4"/>
  <c r="O24" i="4"/>
  <c r="O40" i="4"/>
  <c r="O56" i="4"/>
  <c r="O81" i="4"/>
  <c r="O105" i="4"/>
  <c r="O15" i="4"/>
  <c r="O55" i="4"/>
  <c r="O88" i="4"/>
  <c r="O12" i="4"/>
  <c r="O20" i="4"/>
  <c r="O36" i="4"/>
  <c r="O44" i="4"/>
  <c r="O52" i="4"/>
  <c r="O69" i="4"/>
  <c r="O77" i="4"/>
  <c r="O93" i="4"/>
  <c r="O109" i="4"/>
  <c r="O98" i="4"/>
  <c r="O39" i="4"/>
  <c r="O11" i="4"/>
  <c r="O19" i="4"/>
  <c r="O27" i="4"/>
  <c r="O35" i="4"/>
  <c r="O43" i="4"/>
  <c r="O51" i="4"/>
  <c r="O59" i="4"/>
  <c r="O67" i="4"/>
  <c r="O76" i="4"/>
  <c r="O84" i="4"/>
  <c r="O92" i="4"/>
  <c r="O100" i="4"/>
  <c r="O108" i="4"/>
  <c r="O68" i="4"/>
  <c r="O10" i="4"/>
  <c r="O18" i="4"/>
  <c r="O26" i="4"/>
  <c r="O34" i="4"/>
  <c r="O42" i="4"/>
  <c r="O50" i="4"/>
  <c r="O58" i="4"/>
  <c r="O66" i="4"/>
  <c r="O75" i="4"/>
  <c r="O83" i="4"/>
  <c r="O91" i="4"/>
  <c r="O99" i="4"/>
  <c r="O107" i="4"/>
  <c r="O17" i="4"/>
  <c r="O33" i="4"/>
  <c r="O57" i="4"/>
  <c r="O65" i="4"/>
  <c r="O82" i="4"/>
  <c r="O8" i="4"/>
  <c r="O32" i="4"/>
  <c r="O48" i="4"/>
  <c r="O64" i="4"/>
  <c r="O89" i="4"/>
  <c r="O97" i="4"/>
  <c r="O23" i="4"/>
  <c r="O47" i="4"/>
  <c r="O72" i="4"/>
  <c r="O96" i="4"/>
  <c r="O14" i="4"/>
  <c r="O22" i="4"/>
  <c r="O30" i="4"/>
  <c r="O38" i="4"/>
  <c r="O46" i="4"/>
  <c r="O54" i="4"/>
  <c r="O62" i="4"/>
  <c r="O71" i="4"/>
  <c r="O79" i="4"/>
  <c r="O87" i="4"/>
  <c r="O95" i="4"/>
  <c r="O103" i="4"/>
  <c r="O7" i="4"/>
  <c r="O9" i="4"/>
  <c r="O25" i="4"/>
  <c r="O49" i="4"/>
  <c r="O74" i="4"/>
  <c r="O90" i="4"/>
  <c r="O106" i="4"/>
  <c r="O16" i="4"/>
  <c r="O73" i="4"/>
  <c r="O31" i="4"/>
  <c r="O63" i="4"/>
  <c r="O80" i="4"/>
  <c r="O104" i="4"/>
  <c r="AT55" i="2"/>
  <c r="AU55" i="2" s="1"/>
  <c r="AV54" i="2"/>
  <c r="AU53" i="2"/>
  <c r="AV53" i="2"/>
  <c r="K68" i="4"/>
  <c r="N11" i="4"/>
  <c r="N19" i="4"/>
  <c r="N27" i="4"/>
  <c r="N35" i="4"/>
  <c r="N43" i="4"/>
  <c r="N51" i="4"/>
  <c r="N59" i="4"/>
  <c r="N67" i="4"/>
  <c r="N76" i="4"/>
  <c r="N84" i="4"/>
  <c r="N92" i="4"/>
  <c r="N100" i="4"/>
  <c r="N108" i="4"/>
  <c r="K14" i="4"/>
  <c r="K22" i="4"/>
  <c r="K30" i="4"/>
  <c r="K38" i="4"/>
  <c r="K46" i="4"/>
  <c r="K54" i="4"/>
  <c r="K62" i="4"/>
  <c r="K71" i="4"/>
  <c r="K79" i="4"/>
  <c r="K87" i="4"/>
  <c r="K95" i="4"/>
  <c r="K103" i="4"/>
  <c r="K7" i="4"/>
  <c r="K21" i="4"/>
  <c r="K110" i="4"/>
  <c r="N68" i="4"/>
  <c r="N17" i="4"/>
  <c r="N57" i="4"/>
  <c r="N82" i="4"/>
  <c r="N98" i="4"/>
  <c r="K12" i="4"/>
  <c r="K28" i="4"/>
  <c r="K44" i="4"/>
  <c r="K69" i="4"/>
  <c r="K85" i="4"/>
  <c r="K109" i="4"/>
  <c r="N22" i="4"/>
  <c r="N79" i="4"/>
  <c r="N7" i="4"/>
  <c r="K9" i="4"/>
  <c r="K41" i="4"/>
  <c r="K82" i="4"/>
  <c r="N37" i="4"/>
  <c r="N70" i="4"/>
  <c r="N102" i="4"/>
  <c r="K32" i="4"/>
  <c r="K81" i="4"/>
  <c r="N10" i="4"/>
  <c r="N18" i="4"/>
  <c r="N26" i="4"/>
  <c r="N34" i="4"/>
  <c r="N42" i="4"/>
  <c r="N50" i="4"/>
  <c r="N58" i="4"/>
  <c r="N66" i="4"/>
  <c r="N75" i="4"/>
  <c r="N83" i="4"/>
  <c r="N91" i="4"/>
  <c r="N99" i="4"/>
  <c r="N107" i="4"/>
  <c r="K13" i="4"/>
  <c r="K29" i="4"/>
  <c r="K37" i="4"/>
  <c r="K45" i="4"/>
  <c r="K53" i="4"/>
  <c r="K61" i="4"/>
  <c r="K70" i="4"/>
  <c r="K78" i="4"/>
  <c r="K86" i="4"/>
  <c r="K94" i="4"/>
  <c r="K102" i="4"/>
  <c r="N74" i="4"/>
  <c r="K52" i="4"/>
  <c r="K93" i="4"/>
  <c r="K107" i="4"/>
  <c r="N62" i="4"/>
  <c r="K25" i="4"/>
  <c r="K57" i="4"/>
  <c r="K98" i="4"/>
  <c r="N29" i="4"/>
  <c r="N61" i="4"/>
  <c r="N94" i="4"/>
  <c r="K8" i="4"/>
  <c r="K40" i="4"/>
  <c r="K64" i="4"/>
  <c r="K97" i="4"/>
  <c r="N8" i="4"/>
  <c r="N16" i="4"/>
  <c r="N24" i="4"/>
  <c r="N32" i="4"/>
  <c r="N40" i="4"/>
  <c r="N48" i="4"/>
  <c r="N56" i="4"/>
  <c r="N64" i="4"/>
  <c r="N73" i="4"/>
  <c r="N81" i="4"/>
  <c r="N89" i="4"/>
  <c r="N97" i="4"/>
  <c r="N105" i="4"/>
  <c r="K11" i="4"/>
  <c r="K19" i="4"/>
  <c r="K27" i="4"/>
  <c r="K35" i="4"/>
  <c r="K43" i="4"/>
  <c r="K51" i="4"/>
  <c r="K59" i="4"/>
  <c r="K67" i="4"/>
  <c r="K76" i="4"/>
  <c r="K84" i="4"/>
  <c r="K92" i="4"/>
  <c r="K100" i="4"/>
  <c r="K108" i="4"/>
  <c r="N15" i="4"/>
  <c r="N23" i="4"/>
  <c r="N31" i="4"/>
  <c r="N39" i="4"/>
  <c r="N47" i="4"/>
  <c r="N55" i="4"/>
  <c r="N63" i="4"/>
  <c r="N72" i="4"/>
  <c r="N80" i="4"/>
  <c r="N88" i="4"/>
  <c r="N96" i="4"/>
  <c r="N104" i="4"/>
  <c r="K10" i="4"/>
  <c r="K18" i="4"/>
  <c r="K26" i="4"/>
  <c r="K34" i="4"/>
  <c r="K42" i="4"/>
  <c r="K50" i="4"/>
  <c r="K58" i="4"/>
  <c r="K66" i="4"/>
  <c r="K75" i="4"/>
  <c r="K83" i="4"/>
  <c r="K99" i="4"/>
  <c r="N14" i="4"/>
  <c r="N30" i="4"/>
  <c r="N46" i="4"/>
  <c r="N54" i="4"/>
  <c r="N87" i="4"/>
  <c r="N103" i="4"/>
  <c r="K33" i="4"/>
  <c r="K65" i="4"/>
  <c r="K90" i="4"/>
  <c r="N21" i="4"/>
  <c r="N53" i="4"/>
  <c r="N86" i="4"/>
  <c r="K24" i="4"/>
  <c r="K56" i="4"/>
  <c r="K89" i="4"/>
  <c r="N12" i="4"/>
  <c r="N20" i="4"/>
  <c r="N28" i="4"/>
  <c r="N36" i="4"/>
  <c r="N44" i="4"/>
  <c r="N52" i="4"/>
  <c r="N60" i="4"/>
  <c r="N69" i="4"/>
  <c r="N77" i="4"/>
  <c r="N85" i="4"/>
  <c r="N93" i="4"/>
  <c r="N101" i="4"/>
  <c r="N109" i="4"/>
  <c r="K15" i="4"/>
  <c r="K23" i="4"/>
  <c r="K31" i="4"/>
  <c r="K39" i="4"/>
  <c r="K47" i="4"/>
  <c r="K55" i="4"/>
  <c r="K63" i="4"/>
  <c r="K72" i="4"/>
  <c r="K80" i="4"/>
  <c r="K88" i="4"/>
  <c r="K96" i="4"/>
  <c r="K104" i="4"/>
  <c r="N9" i="4"/>
  <c r="N25" i="4"/>
  <c r="N33" i="4"/>
  <c r="N41" i="4"/>
  <c r="N49" i="4"/>
  <c r="N65" i="4"/>
  <c r="N90" i="4"/>
  <c r="N106" i="4"/>
  <c r="K20" i="4"/>
  <c r="K36" i="4"/>
  <c r="K60" i="4"/>
  <c r="K77" i="4"/>
  <c r="K101" i="4"/>
  <c r="K91" i="4"/>
  <c r="N38" i="4"/>
  <c r="N71" i="4"/>
  <c r="N95" i="4"/>
  <c r="K17" i="4"/>
  <c r="K49" i="4"/>
  <c r="K74" i="4"/>
  <c r="K106" i="4"/>
  <c r="N13" i="4"/>
  <c r="N45" i="4"/>
  <c r="N78" i="4"/>
  <c r="N110" i="4"/>
  <c r="K16" i="4"/>
  <c r="K48" i="4"/>
  <c r="K73" i="4"/>
  <c r="K105" i="4"/>
  <c r="AZ60" i="3" l="1"/>
  <c r="BA59" i="3"/>
  <c r="S58" i="5"/>
  <c r="U58" i="5" s="1"/>
  <c r="V57" i="5"/>
  <c r="W57" i="5" s="1"/>
  <c r="K53" i="5"/>
  <c r="L53" i="5" s="1"/>
  <c r="AT55" i="3"/>
  <c r="AU54" i="3"/>
  <c r="AV54" i="3"/>
  <c r="H54" i="5"/>
  <c r="J54" i="5" s="1"/>
  <c r="AV55" i="2"/>
  <c r="AT56" i="2"/>
  <c r="AV56" i="2" s="1"/>
  <c r="AZ61" i="3" l="1"/>
  <c r="BA60" i="3"/>
  <c r="S59" i="5"/>
  <c r="U59" i="5" s="1"/>
  <c r="V58" i="5"/>
  <c r="W58" i="5" s="1"/>
  <c r="K54" i="5"/>
  <c r="L54" i="5" s="1"/>
  <c r="AU55" i="3"/>
  <c r="AV55" i="3"/>
  <c r="AT56" i="3"/>
  <c r="H55" i="5"/>
  <c r="J55" i="5" s="1"/>
  <c r="AT57" i="2"/>
  <c r="AT58" i="2" s="1"/>
  <c r="AU56" i="2"/>
  <c r="AZ62" i="3" l="1"/>
  <c r="BA61" i="3"/>
  <c r="S60" i="5"/>
  <c r="U60" i="5" s="1"/>
  <c r="V59" i="5"/>
  <c r="W59" i="5" s="1"/>
  <c r="K55" i="5"/>
  <c r="L55" i="5" s="1"/>
  <c r="AU56" i="3"/>
  <c r="AV56" i="3"/>
  <c r="AT57" i="3"/>
  <c r="H56" i="5"/>
  <c r="J56" i="5" s="1"/>
  <c r="AV57" i="2"/>
  <c r="AU57" i="2"/>
  <c r="AV58" i="2"/>
  <c r="AU58" i="2"/>
  <c r="AT59" i="2"/>
  <c r="AZ63" i="3" l="1"/>
  <c r="BA62" i="3"/>
  <c r="S61" i="5"/>
  <c r="U61" i="5" s="1"/>
  <c r="V60" i="5"/>
  <c r="W60" i="5" s="1"/>
  <c r="K56" i="5"/>
  <c r="L56" i="5" s="1"/>
  <c r="AU57" i="3"/>
  <c r="AT58" i="3"/>
  <c r="AV57" i="3"/>
  <c r="H57" i="5"/>
  <c r="J57" i="5" s="1"/>
  <c r="AT60" i="2"/>
  <c r="AV59" i="2"/>
  <c r="AU59" i="2"/>
  <c r="AZ64" i="3" l="1"/>
  <c r="BA63" i="3"/>
  <c r="S62" i="5"/>
  <c r="U62" i="5" s="1"/>
  <c r="V61" i="5"/>
  <c r="W61" i="5" s="1"/>
  <c r="K57" i="5"/>
  <c r="L57" i="5" s="1"/>
  <c r="AU58" i="3"/>
  <c r="AT59" i="3"/>
  <c r="AV58" i="3"/>
  <c r="H58" i="5"/>
  <c r="J58" i="5" s="1"/>
  <c r="AU60" i="2"/>
  <c r="AV60" i="2"/>
  <c r="AT61" i="2"/>
  <c r="AZ65" i="3" l="1"/>
  <c r="BA64" i="3"/>
  <c r="S63" i="5"/>
  <c r="U63" i="5" s="1"/>
  <c r="V62" i="5"/>
  <c r="W62" i="5" s="1"/>
  <c r="K58" i="5"/>
  <c r="L58" i="5" s="1"/>
  <c r="AT60" i="3"/>
  <c r="AU59" i="3"/>
  <c r="AV59" i="3"/>
  <c r="H59" i="5"/>
  <c r="J59" i="5" s="1"/>
  <c r="AT62" i="2"/>
  <c r="AU61" i="2"/>
  <c r="AV61" i="2"/>
  <c r="AZ66" i="3" l="1"/>
  <c r="BA65" i="3"/>
  <c r="S64" i="5"/>
  <c r="U64" i="5" s="1"/>
  <c r="V63" i="5"/>
  <c r="W63" i="5" s="1"/>
  <c r="K59" i="5"/>
  <c r="L59" i="5" s="1"/>
  <c r="AU60" i="3"/>
  <c r="AV60" i="3"/>
  <c r="AT61" i="3"/>
  <c r="H60" i="5"/>
  <c r="J60" i="5" s="1"/>
  <c r="AT63" i="2"/>
  <c r="AU62" i="2"/>
  <c r="AV62" i="2"/>
  <c r="AZ67" i="3" l="1"/>
  <c r="BA66" i="3"/>
  <c r="S65" i="5"/>
  <c r="U65" i="5" s="1"/>
  <c r="V64" i="5"/>
  <c r="W64" i="5" s="1"/>
  <c r="K60" i="5"/>
  <c r="L60" i="5" s="1"/>
  <c r="AT62" i="3"/>
  <c r="AU61" i="3"/>
  <c r="AV61" i="3"/>
  <c r="H61" i="5"/>
  <c r="J61" i="5" s="1"/>
  <c r="AU63" i="2"/>
  <c r="AV63" i="2"/>
  <c r="AT64" i="2"/>
  <c r="AZ68" i="3" l="1"/>
  <c r="BA67" i="3"/>
  <c r="S66" i="5"/>
  <c r="U66" i="5" s="1"/>
  <c r="V65" i="5"/>
  <c r="W65" i="5" s="1"/>
  <c r="K61" i="5"/>
  <c r="L61" i="5" s="1"/>
  <c r="AV62" i="3"/>
  <c r="AU62" i="3"/>
  <c r="AT63" i="3"/>
  <c r="H62" i="5"/>
  <c r="J62" i="5" s="1"/>
  <c r="AT65" i="2"/>
  <c r="AV64" i="2"/>
  <c r="AU64" i="2"/>
  <c r="AZ69" i="3" l="1"/>
  <c r="BA68" i="3"/>
  <c r="S67" i="5"/>
  <c r="U67" i="5" s="1"/>
  <c r="V66" i="5"/>
  <c r="W66" i="5" s="1"/>
  <c r="K62" i="5"/>
  <c r="L62" i="5" s="1"/>
  <c r="AT64" i="3"/>
  <c r="AU63" i="3"/>
  <c r="AV63" i="3"/>
  <c r="H63" i="5"/>
  <c r="J63" i="5" s="1"/>
  <c r="AU65" i="2"/>
  <c r="AV65" i="2"/>
  <c r="AT66" i="2"/>
  <c r="AZ70" i="3" l="1"/>
  <c r="BA69" i="3"/>
  <c r="S68" i="5"/>
  <c r="U68" i="5" s="1"/>
  <c r="V67" i="5"/>
  <c r="W67" i="5" s="1"/>
  <c r="K63" i="5"/>
  <c r="L63" i="5" s="1"/>
  <c r="AV64" i="3"/>
  <c r="AT65" i="3"/>
  <c r="AU64" i="3"/>
  <c r="H64" i="5"/>
  <c r="J64" i="5" s="1"/>
  <c r="AV66" i="2"/>
  <c r="AT67" i="2"/>
  <c r="AU66" i="2"/>
  <c r="AZ71" i="3" l="1"/>
  <c r="BA70" i="3"/>
  <c r="S69" i="5"/>
  <c r="U69" i="5" s="1"/>
  <c r="V68" i="5"/>
  <c r="W68" i="5" s="1"/>
  <c r="K64" i="5"/>
  <c r="L64" i="5" s="1"/>
  <c r="AT66" i="3"/>
  <c r="AV65" i="3"/>
  <c r="AU65" i="3"/>
  <c r="H65" i="5"/>
  <c r="J65" i="5" s="1"/>
  <c r="AT68" i="2"/>
  <c r="AU67" i="2"/>
  <c r="AV67" i="2"/>
  <c r="AZ72" i="3" l="1"/>
  <c r="BA71" i="3"/>
  <c r="S70" i="5"/>
  <c r="U70" i="5" s="1"/>
  <c r="V69" i="5"/>
  <c r="W69" i="5" s="1"/>
  <c r="K65" i="5"/>
  <c r="L65" i="5" s="1"/>
  <c r="AU66" i="3"/>
  <c r="AV66" i="3"/>
  <c r="AT67" i="3"/>
  <c r="H66" i="5"/>
  <c r="J66" i="5" s="1"/>
  <c r="AU68" i="2"/>
  <c r="AV68" i="2"/>
  <c r="AT69" i="2"/>
  <c r="AZ73" i="3" l="1"/>
  <c r="BA72" i="3"/>
  <c r="S71" i="5"/>
  <c r="U71" i="5" s="1"/>
  <c r="V70" i="5"/>
  <c r="W70" i="5" s="1"/>
  <c r="K66" i="5"/>
  <c r="L66" i="5" s="1"/>
  <c r="AV67" i="3"/>
  <c r="AT68" i="3"/>
  <c r="AU67" i="3"/>
  <c r="H67" i="5"/>
  <c r="J67" i="5" s="1"/>
  <c r="AT70" i="2"/>
  <c r="AV69" i="2"/>
  <c r="AU69" i="2"/>
  <c r="AZ74" i="3" l="1"/>
  <c r="BA73" i="3"/>
  <c r="S72" i="5"/>
  <c r="U72" i="5" s="1"/>
  <c r="V71" i="5"/>
  <c r="W71" i="5" s="1"/>
  <c r="K67" i="5"/>
  <c r="L67" i="5" s="1"/>
  <c r="AT69" i="3"/>
  <c r="AU68" i="3"/>
  <c r="AV68" i="3"/>
  <c r="H68" i="5"/>
  <c r="J68" i="5" s="1"/>
  <c r="AT71" i="2"/>
  <c r="AU70" i="2"/>
  <c r="AV70" i="2"/>
  <c r="AZ75" i="3" l="1"/>
  <c r="BA74" i="3"/>
  <c r="S73" i="5"/>
  <c r="U73" i="5" s="1"/>
  <c r="V72" i="5"/>
  <c r="W72" i="5" s="1"/>
  <c r="K68" i="5"/>
  <c r="L68" i="5" s="1"/>
  <c r="AV69" i="3"/>
  <c r="AT70" i="3"/>
  <c r="AU69" i="3"/>
  <c r="H69" i="5"/>
  <c r="J69" i="5" s="1"/>
  <c r="AU71" i="2"/>
  <c r="AV71" i="2"/>
  <c r="AT72" i="2"/>
  <c r="AZ76" i="3" l="1"/>
  <c r="BA75" i="3"/>
  <c r="S74" i="5"/>
  <c r="U74" i="5" s="1"/>
  <c r="V73" i="5"/>
  <c r="W73" i="5" s="1"/>
  <c r="K69" i="5"/>
  <c r="L69" i="5" s="1"/>
  <c r="AV70" i="3"/>
  <c r="AT71" i="3"/>
  <c r="AU70" i="3"/>
  <c r="H70" i="5"/>
  <c r="J70" i="5" s="1"/>
  <c r="AT73" i="2"/>
  <c r="AV72" i="2"/>
  <c r="AU72" i="2"/>
  <c r="AZ77" i="3" l="1"/>
  <c r="BA76" i="3"/>
  <c r="S75" i="5"/>
  <c r="U75" i="5" s="1"/>
  <c r="V74" i="5"/>
  <c r="W74" i="5" s="1"/>
  <c r="K70" i="5"/>
  <c r="L70" i="5" s="1"/>
  <c r="AU71" i="3"/>
  <c r="AV71" i="3"/>
  <c r="AT72" i="3"/>
  <c r="H71" i="5"/>
  <c r="J71" i="5" s="1"/>
  <c r="AU73" i="2"/>
  <c r="AV73" i="2"/>
  <c r="AT74" i="2"/>
  <c r="AZ78" i="3" l="1"/>
  <c r="BA77" i="3"/>
  <c r="S76" i="5"/>
  <c r="U76" i="5" s="1"/>
  <c r="V75" i="5"/>
  <c r="W75" i="5" s="1"/>
  <c r="K71" i="5"/>
  <c r="L71" i="5" s="1"/>
  <c r="AV72" i="3"/>
  <c r="AT73" i="3"/>
  <c r="AU72" i="3"/>
  <c r="H72" i="5"/>
  <c r="J72" i="5" s="1"/>
  <c r="AV74" i="2"/>
  <c r="AT75" i="2"/>
  <c r="AU74" i="2"/>
  <c r="AZ79" i="3" l="1"/>
  <c r="BA78" i="3"/>
  <c r="S77" i="5"/>
  <c r="U77" i="5" s="1"/>
  <c r="V76" i="5"/>
  <c r="W76" i="5" s="1"/>
  <c r="K72" i="5"/>
  <c r="L72" i="5" s="1"/>
  <c r="AT74" i="3"/>
  <c r="AU73" i="3"/>
  <c r="AV73" i="3"/>
  <c r="H73" i="5"/>
  <c r="J73" i="5" s="1"/>
  <c r="AT76" i="2"/>
  <c r="AV75" i="2"/>
  <c r="AU75" i="2"/>
  <c r="AZ80" i="3" l="1"/>
  <c r="BA79" i="3"/>
  <c r="S78" i="5"/>
  <c r="U78" i="5" s="1"/>
  <c r="V77" i="5"/>
  <c r="W77" i="5" s="1"/>
  <c r="K73" i="5"/>
  <c r="L73" i="5" s="1"/>
  <c r="AU74" i="3"/>
  <c r="AV74" i="3"/>
  <c r="AT75" i="3"/>
  <c r="H74" i="5"/>
  <c r="J74" i="5" s="1"/>
  <c r="AU76" i="2"/>
  <c r="AV76" i="2"/>
  <c r="AT77" i="2"/>
  <c r="AZ81" i="3" l="1"/>
  <c r="BA80" i="3"/>
  <c r="S79" i="5"/>
  <c r="U79" i="5" s="1"/>
  <c r="V78" i="5"/>
  <c r="W78" i="5" s="1"/>
  <c r="K74" i="5"/>
  <c r="L74" i="5" s="1"/>
  <c r="AV75" i="3"/>
  <c r="AU75" i="3"/>
  <c r="AT76" i="3"/>
  <c r="H75" i="5"/>
  <c r="J75" i="5" s="1"/>
  <c r="AT78" i="2"/>
  <c r="AU77" i="2"/>
  <c r="AV77" i="2"/>
  <c r="AZ82" i="3" l="1"/>
  <c r="BA81" i="3"/>
  <c r="S80" i="5"/>
  <c r="U80" i="5" s="1"/>
  <c r="V79" i="5"/>
  <c r="W79" i="5" s="1"/>
  <c r="K75" i="5"/>
  <c r="L75" i="5" s="1"/>
  <c r="AT77" i="3"/>
  <c r="AU76" i="3"/>
  <c r="AV76" i="3"/>
  <c r="H76" i="5"/>
  <c r="J76" i="5" s="1"/>
  <c r="AU78" i="2"/>
  <c r="AV78" i="2"/>
  <c r="AT79" i="2"/>
  <c r="AZ83" i="3" l="1"/>
  <c r="BA82" i="3"/>
  <c r="S81" i="5"/>
  <c r="U81" i="5" s="1"/>
  <c r="V80" i="5"/>
  <c r="W80" i="5" s="1"/>
  <c r="K76" i="5"/>
  <c r="L76" i="5" s="1"/>
  <c r="AV77" i="3"/>
  <c r="AT78" i="3"/>
  <c r="AU77" i="3"/>
  <c r="H77" i="5"/>
  <c r="J77" i="5" s="1"/>
  <c r="AU79" i="2"/>
  <c r="AV79" i="2"/>
  <c r="AT80" i="2"/>
  <c r="AZ84" i="3" l="1"/>
  <c r="BA83" i="3"/>
  <c r="V81" i="5"/>
  <c r="W81" i="5" s="1"/>
  <c r="K77" i="5"/>
  <c r="L77" i="5" s="1"/>
  <c r="AT79" i="3"/>
  <c r="AU78" i="3"/>
  <c r="AV78" i="3"/>
  <c r="H78" i="5"/>
  <c r="J78" i="5" s="1"/>
  <c r="AT81" i="2"/>
  <c r="AV80" i="2"/>
  <c r="AU80" i="2"/>
  <c r="AZ85" i="3" l="1"/>
  <c r="BA84" i="3"/>
  <c r="K78" i="5"/>
  <c r="L78" i="5" s="1"/>
  <c r="AT80" i="3"/>
  <c r="AU79" i="3"/>
  <c r="AV79" i="3"/>
  <c r="H79" i="5"/>
  <c r="J79" i="5" s="1"/>
  <c r="AU81" i="2"/>
  <c r="AT82" i="2"/>
  <c r="AV81" i="2"/>
  <c r="AZ86" i="3" l="1"/>
  <c r="BA85" i="3"/>
  <c r="K79" i="5"/>
  <c r="L79" i="5" s="1"/>
  <c r="AV80" i="3"/>
  <c r="AT81" i="3"/>
  <c r="AU80" i="3"/>
  <c r="H80" i="5"/>
  <c r="J80" i="5" s="1"/>
  <c r="AV82" i="2"/>
  <c r="AT83" i="2"/>
  <c r="AU82" i="2"/>
  <c r="AZ87" i="3" l="1"/>
  <c r="BA86" i="3"/>
  <c r="K80" i="5"/>
  <c r="L80" i="5" s="1"/>
  <c r="AT82" i="3"/>
  <c r="AV81" i="3"/>
  <c r="AU81" i="3"/>
  <c r="H81" i="5"/>
  <c r="J81" i="5" s="1"/>
  <c r="AT84" i="2"/>
  <c r="AV83" i="2"/>
  <c r="AU83" i="2"/>
  <c r="AZ88" i="3" l="1"/>
  <c r="BA87" i="3"/>
  <c r="K81" i="5"/>
  <c r="L81" i="5" s="1"/>
  <c r="AU82" i="3"/>
  <c r="AT83" i="3"/>
  <c r="AV82" i="3"/>
  <c r="AU84" i="2"/>
  <c r="AV84" i="2"/>
  <c r="AT85" i="2"/>
  <c r="AZ89" i="3" l="1"/>
  <c r="BA88" i="3"/>
  <c r="AV83" i="3"/>
  <c r="AU83" i="3"/>
  <c r="AT84" i="3"/>
  <c r="AT86" i="2"/>
  <c r="AU85" i="2"/>
  <c r="AV85" i="2"/>
  <c r="AZ90" i="3" l="1"/>
  <c r="BA89" i="3"/>
  <c r="AT85" i="3"/>
  <c r="AU84" i="3"/>
  <c r="AV84" i="3"/>
  <c r="AT87" i="2"/>
  <c r="AU86" i="2"/>
  <c r="AV86" i="2"/>
  <c r="AZ91" i="3" l="1"/>
  <c r="BA90" i="3"/>
  <c r="AV85" i="3"/>
  <c r="AT86" i="3"/>
  <c r="AU85" i="3"/>
  <c r="AU87" i="2"/>
  <c r="AV87" i="2"/>
  <c r="AT88" i="2"/>
  <c r="AZ92" i="3" l="1"/>
  <c r="BA91" i="3"/>
  <c r="AT87" i="3"/>
  <c r="AU86" i="3"/>
  <c r="AV86" i="3"/>
  <c r="AT89" i="2"/>
  <c r="AU88" i="2"/>
  <c r="AV88" i="2"/>
  <c r="AZ93" i="3" l="1"/>
  <c r="BA92" i="3"/>
  <c r="AT88" i="3"/>
  <c r="AU87" i="3"/>
  <c r="AV87" i="3"/>
  <c r="AU89" i="2"/>
  <c r="AT90" i="2"/>
  <c r="AV89" i="2"/>
  <c r="AZ94" i="3" l="1"/>
  <c r="BA93" i="3"/>
  <c r="AV88" i="3"/>
  <c r="AT89" i="3"/>
  <c r="AU88" i="3"/>
  <c r="AV90" i="2"/>
  <c r="AT91" i="2"/>
  <c r="AU90" i="2"/>
  <c r="AZ95" i="3" l="1"/>
  <c r="BA94" i="3"/>
  <c r="AT90" i="3"/>
  <c r="AU89" i="3"/>
  <c r="AV89" i="3"/>
  <c r="AT92" i="2"/>
  <c r="AV91" i="2"/>
  <c r="AU91" i="2"/>
  <c r="AZ96" i="3" l="1"/>
  <c r="BA95" i="3"/>
  <c r="AU90" i="3"/>
  <c r="AV90" i="3"/>
  <c r="AT91" i="3"/>
  <c r="AU92" i="2"/>
  <c r="AV92" i="2"/>
  <c r="AT93" i="2"/>
  <c r="AZ97" i="3" l="1"/>
  <c r="BA96" i="3"/>
  <c r="AV91" i="3"/>
  <c r="AT92" i="3"/>
  <c r="AU91" i="3"/>
  <c r="AV93" i="2"/>
  <c r="AT94" i="2"/>
  <c r="AU93" i="2"/>
  <c r="AZ98" i="3" l="1"/>
  <c r="BA97" i="3"/>
  <c r="AT93" i="3"/>
  <c r="AU92" i="3"/>
  <c r="AV92" i="3"/>
  <c r="AU94" i="2"/>
  <c r="AT95" i="2"/>
  <c r="AV94" i="2"/>
  <c r="AZ99" i="3" l="1"/>
  <c r="BA98" i="3"/>
  <c r="AV93" i="3"/>
  <c r="AT94" i="3"/>
  <c r="AU93" i="3"/>
  <c r="AU95" i="2"/>
  <c r="AV95" i="2"/>
  <c r="AT96" i="2"/>
  <c r="AZ100" i="3" l="1"/>
  <c r="BA99" i="3"/>
  <c r="AT95" i="3"/>
  <c r="AU94" i="3"/>
  <c r="AV94" i="3"/>
  <c r="AT97" i="2"/>
  <c r="AU96" i="2"/>
  <c r="AV96" i="2"/>
  <c r="AZ101" i="3" l="1"/>
  <c r="BA101" i="3" s="1"/>
  <c r="BA100" i="3"/>
  <c r="AT96" i="3"/>
  <c r="AU95" i="3"/>
  <c r="AV95" i="3"/>
  <c r="AT98" i="2"/>
  <c r="AU97" i="2"/>
  <c r="AV97" i="2"/>
  <c r="AV96" i="3" l="1"/>
  <c r="AT97" i="3"/>
  <c r="AU96" i="3"/>
  <c r="AV98" i="2"/>
  <c r="AT99" i="2"/>
  <c r="AU98" i="2"/>
  <c r="AT98" i="3" l="1"/>
  <c r="AV97" i="3"/>
  <c r="AU97" i="3"/>
  <c r="AT100" i="2"/>
  <c r="AU99" i="2"/>
  <c r="AV99" i="2"/>
  <c r="AU98" i="3" l="1"/>
  <c r="AV98" i="3"/>
  <c r="AT99" i="3"/>
  <c r="AU100" i="2"/>
  <c r="AV100" i="2"/>
  <c r="AT101" i="2"/>
  <c r="AV99" i="3" l="1"/>
  <c r="AT100" i="3"/>
  <c r="AU99" i="3"/>
  <c r="AU101" i="2"/>
  <c r="AV101" i="2"/>
  <c r="AT101" i="3" l="1"/>
  <c r="AU100" i="3"/>
  <c r="AV100" i="3"/>
  <c r="AU101" i="3" l="1"/>
  <c r="AV101" i="3"/>
</calcChain>
</file>

<file path=xl/sharedStrings.xml><?xml version="1.0" encoding="utf-8"?>
<sst xmlns="http://schemas.openxmlformats.org/spreadsheetml/2006/main" count="324" uniqueCount="149">
  <si>
    <t>Tab_I_a</t>
  </si>
  <si>
    <t>Laissez-faire</t>
  </si>
  <si>
    <t>Tab_I_b</t>
  </si>
  <si>
    <t>Optimal Tax</t>
  </si>
  <si>
    <t>Tab_I_c</t>
  </si>
  <si>
    <t>Calculation of Transfers</t>
  </si>
  <si>
    <t>Laissez-faire solution</t>
  </si>
  <si>
    <t>Optimal Tax solution</t>
  </si>
  <si>
    <t>Homogeneous Climate damages across regions</t>
  </si>
  <si>
    <t>Content:</t>
  </si>
  <si>
    <t>Parameter</t>
  </si>
  <si>
    <t>Set</t>
  </si>
  <si>
    <t>T</t>
  </si>
  <si>
    <t>=</t>
  </si>
  <si>
    <t>Q_0_1_0</t>
  </si>
  <si>
    <t>Q_0_2_0</t>
  </si>
  <si>
    <t>Q_2_1_0</t>
  </si>
  <si>
    <t>Q_2_2_0</t>
  </si>
  <si>
    <t>Q_3_1_0</t>
  </si>
  <si>
    <t>Q_3_2_0</t>
  </si>
  <si>
    <t>g</t>
  </si>
  <si>
    <t>gamma_1</t>
  </si>
  <si>
    <t>gamma_2</t>
  </si>
  <si>
    <t>beta</t>
  </si>
  <si>
    <t>sigma</t>
  </si>
  <si>
    <t>phi_L</t>
  </si>
  <si>
    <t>phi</t>
  </si>
  <si>
    <t>phi_0</t>
  </si>
  <si>
    <t>S_bar</t>
  </si>
  <si>
    <t>Initial conditions</t>
  </si>
  <si>
    <t>K_0</t>
  </si>
  <si>
    <t>S_1_0</t>
  </si>
  <si>
    <t>S_2_0</t>
  </si>
  <si>
    <t>Model variables</t>
  </si>
  <si>
    <t>t</t>
  </si>
  <si>
    <t>K</t>
  </si>
  <si>
    <t>r</t>
  </si>
  <si>
    <t>C</t>
  </si>
  <si>
    <t>C_correction</t>
  </si>
  <si>
    <t>Y_net</t>
  </si>
  <si>
    <t>E_f</t>
  </si>
  <si>
    <t>tau</t>
  </si>
  <si>
    <t>S</t>
  </si>
  <si>
    <t>S_1</t>
  </si>
  <si>
    <t>S_2</t>
  </si>
  <si>
    <t>v_2</t>
  </si>
  <si>
    <t>R_2</t>
  </si>
  <si>
    <t>X_2_1</t>
  </si>
  <si>
    <t>X_2_2</t>
  </si>
  <si>
    <t>Y_1</t>
  </si>
  <si>
    <t>E_2_1</t>
  </si>
  <si>
    <t>E_3_1</t>
  </si>
  <si>
    <t>w_1</t>
  </si>
  <si>
    <t>N_0_1</t>
  </si>
  <si>
    <t>N_2_1</t>
  </si>
  <si>
    <t>N_3_1</t>
  </si>
  <si>
    <t>K_0_1</t>
  </si>
  <si>
    <t>K_2_1</t>
  </si>
  <si>
    <t>K_3_1</t>
  </si>
  <si>
    <t>p_2_1</t>
  </si>
  <si>
    <t>p_3_1</t>
  </si>
  <si>
    <t>Y_2</t>
  </si>
  <si>
    <t>E_2_2</t>
  </si>
  <si>
    <t>E_3_2</t>
  </si>
  <si>
    <t>w_2</t>
  </si>
  <si>
    <t>N_0_2</t>
  </si>
  <si>
    <t>N_2_2</t>
  </si>
  <si>
    <t>N_3_2</t>
  </si>
  <si>
    <t>K_0_2</t>
  </si>
  <si>
    <t>K_3_2</t>
  </si>
  <si>
    <t>p_2_2</t>
  </si>
  <si>
    <t>p_3_2</t>
  </si>
  <si>
    <t>D_1</t>
  </si>
  <si>
    <t>D_2</t>
  </si>
  <si>
    <t>Temp</t>
  </si>
  <si>
    <t>Temp_norm</t>
  </si>
  <si>
    <t>q</t>
  </si>
  <si>
    <t>w_1_income</t>
  </si>
  <si>
    <t>w_2_income</t>
  </si>
  <si>
    <t xml:space="preserve">World </t>
  </si>
  <si>
    <t>Initial capital stock (K0)</t>
  </si>
  <si>
    <t>Lifetime profit Income (eq. 28)</t>
  </si>
  <si>
    <t>Lifetime non-transfer income (eq.32)</t>
  </si>
  <si>
    <t>Consumption shares</t>
  </si>
  <si>
    <t>Lifetime transfer income (eq.15)</t>
  </si>
  <si>
    <t>Transfers in %</t>
  </si>
  <si>
    <t>Share of tax revenue</t>
  </si>
  <si>
    <t>Net transfer</t>
  </si>
  <si>
    <t>Net transfer in %</t>
  </si>
  <si>
    <t>Elmar Hillebrand, Marten Hillebrand (May 2018)</t>
  </si>
  <si>
    <t>K_2_2</t>
  </si>
  <si>
    <t>beta^t * U(C_t)</t>
  </si>
  <si>
    <t>bar U_LF</t>
  </si>
  <si>
    <t>bar U_OPT</t>
  </si>
  <si>
    <t xml:space="preserve">Net transfer </t>
  </si>
  <si>
    <t>Target consumption shares (omega)</t>
  </si>
  <si>
    <t>omega_min</t>
  </si>
  <si>
    <t>omega_LF</t>
  </si>
  <si>
    <t>omega_max</t>
  </si>
  <si>
    <t>Calculation of transfer shares for different consumption shares omega_rich</t>
  </si>
  <si>
    <t>omega_rich</t>
  </si>
  <si>
    <t>rich</t>
  </si>
  <si>
    <t>poor</t>
  </si>
  <si>
    <t>U_rich_LF</t>
  </si>
  <si>
    <t>U_rich_OPT</t>
  </si>
  <si>
    <t>U_poor_LF</t>
  </si>
  <si>
    <t>U_poor_OPT</t>
  </si>
  <si>
    <t>Optimal Climate Policies in a Dynamic Multi-Country Equilibrium Model</t>
  </si>
  <si>
    <t>alpha_0</t>
  </si>
  <si>
    <t>nu_0</t>
  </si>
  <si>
    <t>alpha_1</t>
  </si>
  <si>
    <t>nu_1</t>
  </si>
  <si>
    <t>c_1</t>
  </si>
  <si>
    <t>N_0_1_s</t>
  </si>
  <si>
    <t>N_0_2_s</t>
  </si>
  <si>
    <t>R_0</t>
  </si>
  <si>
    <t>v_1</t>
  </si>
  <si>
    <t>zeta_1</t>
  </si>
  <si>
    <t>kappa</t>
  </si>
  <si>
    <t>rho</t>
  </si>
  <si>
    <t>alpha_2</t>
  </si>
  <si>
    <t>theta_1</t>
  </si>
  <si>
    <t>theta_2</t>
  </si>
  <si>
    <t>mu_1</t>
  </si>
  <si>
    <t>mu_2</t>
  </si>
  <si>
    <t>T_t</t>
  </si>
  <si>
    <t>T_1_t</t>
  </si>
  <si>
    <t>C_1_t</t>
  </si>
  <si>
    <t>w_t_1</t>
  </si>
  <si>
    <t>N_t_1s</t>
  </si>
  <si>
    <t>K_t_1</t>
  </si>
  <si>
    <t>Tab_II</t>
  </si>
  <si>
    <t>Capital flows</t>
  </si>
  <si>
    <t>Net capital flow</t>
  </si>
  <si>
    <t>Consumption share region 1</t>
  </si>
  <si>
    <t>Consumption share region 2</t>
  </si>
  <si>
    <t xml:space="preserve">Transfer share region 1 </t>
  </si>
  <si>
    <t>Transfer share region 2</t>
  </si>
  <si>
    <t>Check 1</t>
  </si>
  <si>
    <t>-</t>
  </si>
  <si>
    <t>K_1_t_dom</t>
  </si>
  <si>
    <t>K_{t}</t>
  </si>
  <si>
    <t>Net_capital_flow (%)</t>
  </si>
  <si>
    <t>C_1_t_alt (Euler)</t>
  </si>
  <si>
    <t>Region 1 (rich  region)</t>
  </si>
  <si>
    <t>Region 1 (rich region)</t>
  </si>
  <si>
    <t>OPTIMAL TAX SCENARIO</t>
  </si>
  <si>
    <t>LAISSEZ-FAIRE SCENARIO</t>
  </si>
  <si>
    <t>K_t_2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</si>
</sst>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2" borderId="0" xfId="0" applyFill="1" applyBorder="1"/>
    <xf numFmtId="0" fontId="2" fillId="2" borderId="0" xfId="0" applyFont="1" applyFill="1" applyBorder="1"/>
    <xf numFmtId="0" fontId="5" fillId="3" borderId="1" xfId="1" applyFill="1" applyBorder="1"/>
    <xf numFmtId="0" fontId="5" fillId="3" borderId="2" xfId="1" applyFill="1" applyBorder="1"/>
    <xf numFmtId="0" fontId="5" fillId="3" borderId="3" xfId="1" applyFill="1" applyBorder="1"/>
    <xf numFmtId="0" fontId="5" fillId="3" borderId="4" xfId="1" applyFill="1" applyBorder="1"/>
    <xf numFmtId="0" fontId="5" fillId="3" borderId="0" xfId="1" applyFill="1" applyBorder="1"/>
    <xf numFmtId="0" fontId="5" fillId="3" borderId="5" xfId="1" applyFill="1" applyBorder="1"/>
    <xf numFmtId="0" fontId="0" fillId="2" borderId="0" xfId="0" applyFill="1"/>
    <xf numFmtId="0" fontId="6" fillId="3" borderId="0" xfId="1" applyFont="1" applyFill="1" applyBorder="1"/>
    <xf numFmtId="0" fontId="1" fillId="2" borderId="0" xfId="0" applyFont="1" applyFill="1" applyBorder="1"/>
    <xf numFmtId="11" fontId="1" fillId="2" borderId="0" xfId="0" applyNumberFormat="1" applyFont="1" applyFill="1" applyBorder="1"/>
    <xf numFmtId="0" fontId="0" fillId="3" borderId="3" xfId="0" applyFill="1" applyBorder="1"/>
    <xf numFmtId="0" fontId="5" fillId="0" borderId="0" xfId="1"/>
    <xf numFmtId="0" fontId="0" fillId="3" borderId="5" xfId="0" applyFill="1" applyBorder="1"/>
    <xf numFmtId="0" fontId="5" fillId="3" borderId="6" xfId="1" applyFill="1" applyBorder="1"/>
    <xf numFmtId="0" fontId="5" fillId="3" borderId="7" xfId="1" applyFill="1" applyBorder="1"/>
    <xf numFmtId="0" fontId="0" fillId="3" borderId="8" xfId="0" applyFill="1" applyBorder="1"/>
    <xf numFmtId="0" fontId="5" fillId="0" borderId="0" xfId="1" applyFill="1"/>
    <xf numFmtId="165" fontId="0" fillId="0" borderId="0" xfId="0" applyNumberFormat="1"/>
    <xf numFmtId="165" fontId="5" fillId="0" borderId="0" xfId="1" applyNumberFormat="1"/>
    <xf numFmtId="0" fontId="0" fillId="5" borderId="0" xfId="0" applyFill="1" applyBorder="1"/>
    <xf numFmtId="0" fontId="0" fillId="0" borderId="0" xfId="0" applyFill="1"/>
    <xf numFmtId="0" fontId="7" fillId="0" borderId="0" xfId="0" applyFont="1"/>
    <xf numFmtId="11" fontId="0" fillId="0" borderId="0" xfId="0" applyNumberFormat="1"/>
    <xf numFmtId="0" fontId="6" fillId="3" borderId="1" xfId="1" applyFont="1" applyFill="1" applyBorder="1"/>
    <xf numFmtId="0" fontId="6" fillId="3" borderId="2" xfId="1" applyFont="1" applyFill="1" applyBorder="1"/>
    <xf numFmtId="0" fontId="6" fillId="3" borderId="3" xfId="1" applyFont="1" applyFill="1" applyBorder="1"/>
    <xf numFmtId="0" fontId="6" fillId="3" borderId="4" xfId="1" applyFont="1" applyFill="1" applyBorder="1"/>
    <xf numFmtId="0" fontId="6" fillId="3" borderId="5" xfId="1" applyFont="1" applyFill="1" applyBorder="1"/>
    <xf numFmtId="0" fontId="6" fillId="3" borderId="6" xfId="1" applyFont="1" applyFill="1" applyBorder="1"/>
    <xf numFmtId="0" fontId="6" fillId="3" borderId="7" xfId="1" applyFont="1" applyFill="1" applyBorder="1"/>
    <xf numFmtId="0" fontId="6" fillId="3" borderId="8" xfId="1" applyFont="1" applyFill="1" applyBorder="1"/>
    <xf numFmtId="0" fontId="0" fillId="2" borderId="4" xfId="0" applyFill="1" applyBorder="1"/>
    <xf numFmtId="0" fontId="0" fillId="2" borderId="5" xfId="0" applyFill="1" applyBorder="1"/>
    <xf numFmtId="11" fontId="0" fillId="2" borderId="0" xfId="0" applyNumberForma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3" borderId="8" xfId="1" applyFill="1" applyBorder="1"/>
    <xf numFmtId="165" fontId="7" fillId="0" borderId="0" xfId="0" applyNumberFormat="1" applyFont="1"/>
    <xf numFmtId="2" fontId="0" fillId="2" borderId="0" xfId="0" applyNumberFormat="1" applyFill="1" applyBorder="1"/>
    <xf numFmtId="2" fontId="0" fillId="2" borderId="5" xfId="0" applyNumberFormat="1" applyFill="1" applyBorder="1"/>
    <xf numFmtId="10" fontId="0" fillId="2" borderId="7" xfId="0" applyNumberFormat="1" applyFill="1" applyBorder="1"/>
    <xf numFmtId="10" fontId="0" fillId="2" borderId="8" xfId="0" applyNumberFormat="1" applyFill="1" applyBorder="1"/>
    <xf numFmtId="10" fontId="0" fillId="2" borderId="0" xfId="0" applyNumberFormat="1" applyFill="1" applyBorder="1"/>
    <xf numFmtId="10" fontId="0" fillId="2" borderId="5" xfId="0" applyNumberFormat="1" applyFill="1" applyBorder="1"/>
    <xf numFmtId="164" fontId="0" fillId="2" borderId="0" xfId="0" applyNumberFormat="1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10" fontId="0" fillId="0" borderId="0" xfId="0" applyNumberFormat="1"/>
    <xf numFmtId="164" fontId="0" fillId="0" borderId="0" xfId="0" applyNumberFormat="1"/>
    <xf numFmtId="164" fontId="0" fillId="6" borderId="0" xfId="0" applyNumberFormat="1" applyFill="1"/>
    <xf numFmtId="0" fontId="0" fillId="6" borderId="0" xfId="0" applyFill="1"/>
    <xf numFmtId="10" fontId="0" fillId="6" borderId="0" xfId="0" applyNumberFormat="1" applyFill="1"/>
    <xf numFmtId="0" fontId="0" fillId="7" borderId="0" xfId="0" applyFill="1"/>
    <xf numFmtId="164" fontId="0" fillId="7" borderId="0" xfId="0" applyNumberFormat="1" applyFill="1"/>
    <xf numFmtId="10" fontId="0" fillId="7" borderId="0" xfId="0" applyNumberFormat="1" applyFill="1"/>
    <xf numFmtId="164" fontId="0" fillId="0" borderId="0" xfId="0" applyNumberFormat="1" applyFill="1"/>
    <xf numFmtId="10" fontId="0" fillId="0" borderId="0" xfId="0" applyNumberFormat="1" applyFill="1"/>
    <xf numFmtId="0" fontId="1" fillId="0" borderId="0" xfId="0" applyFont="1" applyFill="1" applyBorder="1"/>
    <xf numFmtId="2" fontId="0" fillId="0" borderId="0" xfId="0" applyNumberFormat="1" applyFill="1" applyBorder="1"/>
    <xf numFmtId="0" fontId="0" fillId="3" borderId="0" xfId="0" applyFill="1" applyBorder="1"/>
    <xf numFmtId="0" fontId="0" fillId="8" borderId="0" xfId="0" applyFill="1"/>
    <xf numFmtId="165" fontId="0" fillId="8" borderId="0" xfId="0" applyNumberFormat="1" applyFill="1"/>
    <xf numFmtId="0" fontId="8" fillId="8" borderId="0" xfId="0" applyFont="1" applyFill="1"/>
    <xf numFmtId="165" fontId="8" fillId="8" borderId="0" xfId="0" applyNumberFormat="1" applyFont="1" applyFill="1"/>
    <xf numFmtId="0" fontId="8" fillId="8" borderId="0" xfId="0" applyFont="1" applyFill="1" applyAlignment="1">
      <alignment horizontal="center"/>
    </xf>
    <xf numFmtId="0" fontId="9" fillId="0" borderId="0" xfId="1" applyFont="1" applyFill="1"/>
    <xf numFmtId="10" fontId="8" fillId="8" borderId="0" xfId="2" applyNumberFormat="1" applyFont="1" applyFill="1"/>
    <xf numFmtId="165" fontId="0" fillId="0" borderId="0" xfId="0" applyNumberFormat="1" applyFill="1"/>
    <xf numFmtId="0" fontId="0" fillId="5" borderId="0" xfId="0" applyFill="1"/>
    <xf numFmtId="0" fontId="8" fillId="5" borderId="0" xfId="0" applyFont="1" applyFill="1" applyAlignment="1">
      <alignment horizontal="center"/>
    </xf>
    <xf numFmtId="0" fontId="8" fillId="5" borderId="0" xfId="0" applyFont="1" applyFill="1"/>
    <xf numFmtId="165" fontId="0" fillId="5" borderId="0" xfId="0" applyNumberFormat="1" applyFill="1"/>
    <xf numFmtId="165" fontId="8" fillId="5" borderId="0" xfId="0" applyNumberFormat="1" applyFont="1" applyFill="1"/>
    <xf numFmtId="10" fontId="8" fillId="5" borderId="0" xfId="2" applyNumberFormat="1" applyFont="1" applyFill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</cellXfs>
  <cellStyles count="3">
    <cellStyle name="Excel Built-in Normal" xfId="1" xr:uid="{00000000-0005-0000-0000-000000000000}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38"/>
  <sheetViews>
    <sheetView workbookViewId="0">
      <selection activeCell="D13" sqref="D13"/>
    </sheetView>
  </sheetViews>
  <sheetFormatPr baseColWidth="10" defaultColWidth="0" defaultRowHeight="14.4" zeroHeight="1" x14ac:dyDescent="0.3"/>
  <cols>
    <col min="1" max="10" width="11.44140625" customWidth="1"/>
    <col min="11" max="16384" width="11.44140625" hidden="1"/>
  </cols>
  <sheetData>
    <row r="1" spans="1:10" x14ac:dyDescent="0.3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3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1" x14ac:dyDescent="0.4">
      <c r="A5" s="84" t="s">
        <v>107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2"/>
      <c r="B6" s="2"/>
      <c r="D6" s="2" t="s">
        <v>89</v>
      </c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8" x14ac:dyDescent="0.35">
      <c r="A8" s="2"/>
      <c r="B8" s="2"/>
      <c r="D8" s="3" t="s">
        <v>9</v>
      </c>
      <c r="E8" s="2"/>
      <c r="F8" s="2"/>
      <c r="G8" s="2"/>
      <c r="H8" s="2"/>
      <c r="I8" s="2"/>
      <c r="J8" s="2"/>
    </row>
    <row r="9" spans="1:10" ht="15.6" x14ac:dyDescent="0.3">
      <c r="A9" s="2"/>
      <c r="B9" s="2"/>
      <c r="C9" s="85" t="s">
        <v>8</v>
      </c>
      <c r="D9" s="85"/>
      <c r="E9" s="85"/>
      <c r="F9" s="85"/>
      <c r="G9" s="85"/>
      <c r="H9" s="85"/>
      <c r="I9" s="2"/>
      <c r="J9" s="2"/>
    </row>
    <row r="10" spans="1:10" x14ac:dyDescent="0.3">
      <c r="A10" s="2"/>
      <c r="B10" s="2"/>
      <c r="C10" s="2"/>
      <c r="D10" s="23" t="s">
        <v>0</v>
      </c>
      <c r="E10" s="2" t="s">
        <v>6</v>
      </c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3" t="s">
        <v>2</v>
      </c>
      <c r="E11" s="2" t="s">
        <v>7</v>
      </c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3" t="s">
        <v>4</v>
      </c>
      <c r="E12" s="2" t="s">
        <v>5</v>
      </c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69" t="s">
        <v>131</v>
      </c>
      <c r="E13" s="2" t="s">
        <v>132</v>
      </c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"/>
    <row r="25" spans="1:10" x14ac:dyDescent="0.3"/>
    <row r="26" spans="1:10" x14ac:dyDescent="0.3"/>
    <row r="27" spans="1:10" x14ac:dyDescent="0.3"/>
    <row r="28" spans="1:10" x14ac:dyDescent="0.3"/>
    <row r="29" spans="1:10" x14ac:dyDescent="0.3"/>
    <row r="30" spans="1:10" x14ac:dyDescent="0.3"/>
    <row r="31" spans="1:10" x14ac:dyDescent="0.3"/>
    <row r="32" spans="1:10" x14ac:dyDescent="0.3"/>
    <row r="33" x14ac:dyDescent="0.3"/>
    <row r="34" x14ac:dyDescent="0.3"/>
    <row r="35" x14ac:dyDescent="0.3"/>
    <row r="36" x14ac:dyDescent="0.3"/>
    <row r="37" x14ac:dyDescent="0.3"/>
    <row r="38" x14ac:dyDescent="0.3"/>
  </sheetData>
  <mergeCells count="2">
    <mergeCell ref="A5:J5"/>
    <mergeCell ref="C9:H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2:BG103"/>
  <sheetViews>
    <sheetView topLeftCell="A37" workbookViewId="0">
      <selection activeCell="J42" sqref="J42"/>
    </sheetView>
  </sheetViews>
  <sheetFormatPr baseColWidth="10" defaultRowHeight="14.4" x14ac:dyDescent="0.3"/>
  <cols>
    <col min="1" max="1" width="12.33203125" customWidth="1"/>
    <col min="2" max="43" width="11.5546875" bestFit="1" customWidth="1"/>
    <col min="44" max="44" width="14.109375" bestFit="1" customWidth="1"/>
    <col min="45" max="49" width="11.5546875" bestFit="1" customWidth="1"/>
    <col min="51" max="51" width="20.6640625" customWidth="1"/>
    <col min="52" max="54" width="11.5546875" bestFit="1" customWidth="1"/>
    <col min="55" max="58" width="11.5546875" customWidth="1"/>
  </cols>
  <sheetData>
    <row r="2" spans="1:7" x14ac:dyDescent="0.3">
      <c r="A2" s="4"/>
      <c r="B2" s="5"/>
      <c r="C2" s="5"/>
      <c r="D2" s="6"/>
    </row>
    <row r="3" spans="1:7" x14ac:dyDescent="0.3">
      <c r="A3" s="7"/>
      <c r="B3" s="8" t="s">
        <v>10</v>
      </c>
      <c r="C3" s="8" t="s">
        <v>11</v>
      </c>
      <c r="D3" s="9"/>
    </row>
    <row r="4" spans="1:7" x14ac:dyDescent="0.3">
      <c r="A4" s="17"/>
      <c r="B4" s="18"/>
      <c r="C4" s="18"/>
      <c r="D4" s="46"/>
    </row>
    <row r="5" spans="1:7" x14ac:dyDescent="0.3">
      <c r="A5" s="35"/>
      <c r="B5" s="2"/>
      <c r="C5" s="2"/>
      <c r="D5" s="36"/>
    </row>
    <row r="6" spans="1:7" x14ac:dyDescent="0.3">
      <c r="A6" s="35" t="s">
        <v>12</v>
      </c>
      <c r="B6" s="2" t="s">
        <v>13</v>
      </c>
      <c r="C6" s="2">
        <v>50</v>
      </c>
      <c r="D6" s="36"/>
    </row>
    <row r="7" spans="1:7" x14ac:dyDescent="0.3">
      <c r="A7" s="35" t="s">
        <v>14</v>
      </c>
      <c r="B7" s="2" t="s">
        <v>13</v>
      </c>
      <c r="C7" s="2">
        <v>3.23</v>
      </c>
      <c r="D7" s="36"/>
    </row>
    <row r="8" spans="1:7" x14ac:dyDescent="0.3">
      <c r="A8" s="35" t="s">
        <v>15</v>
      </c>
      <c r="B8" s="2" t="s">
        <v>13</v>
      </c>
      <c r="C8" s="2">
        <v>0.65</v>
      </c>
      <c r="D8" s="36"/>
    </row>
    <row r="9" spans="1:7" x14ac:dyDescent="0.3">
      <c r="A9" s="35" t="s">
        <v>16</v>
      </c>
      <c r="B9" s="2" t="s">
        <v>13</v>
      </c>
      <c r="C9" s="2">
        <v>4.2</v>
      </c>
      <c r="D9" s="36"/>
    </row>
    <row r="10" spans="1:7" x14ac:dyDescent="0.3">
      <c r="A10" s="35" t="s">
        <v>17</v>
      </c>
      <c r="B10" s="2" t="s">
        <v>13</v>
      </c>
      <c r="C10" s="2">
        <v>12</v>
      </c>
      <c r="D10" s="36"/>
    </row>
    <row r="11" spans="1:7" x14ac:dyDescent="0.3">
      <c r="A11" s="35" t="s">
        <v>18</v>
      </c>
      <c r="B11" s="2" t="s">
        <v>13</v>
      </c>
      <c r="C11" s="2">
        <v>20</v>
      </c>
      <c r="D11" s="36"/>
    </row>
    <row r="12" spans="1:7" x14ac:dyDescent="0.3">
      <c r="A12" s="35" t="s">
        <v>19</v>
      </c>
      <c r="B12" s="2" t="s">
        <v>13</v>
      </c>
      <c r="C12" s="2">
        <v>40</v>
      </c>
      <c r="D12" s="36"/>
    </row>
    <row r="13" spans="1:7" x14ac:dyDescent="0.3">
      <c r="A13" s="35" t="s">
        <v>20</v>
      </c>
      <c r="B13" s="2" t="s">
        <v>13</v>
      </c>
      <c r="C13" s="2">
        <v>0.16</v>
      </c>
      <c r="D13" s="36"/>
    </row>
    <row r="14" spans="1:7" x14ac:dyDescent="0.3">
      <c r="A14" s="35" t="s">
        <v>21</v>
      </c>
      <c r="B14" s="2" t="s">
        <v>13</v>
      </c>
      <c r="C14" s="2">
        <v>5.3000000000000001E-5</v>
      </c>
      <c r="D14" s="36"/>
      <c r="G14" s="26"/>
    </row>
    <row r="15" spans="1:7" x14ac:dyDescent="0.3">
      <c r="A15" s="35" t="s">
        <v>22</v>
      </c>
      <c r="B15" s="2" t="s">
        <v>13</v>
      </c>
      <c r="C15" s="2">
        <v>5.3000000000000001E-5</v>
      </c>
      <c r="D15" s="36"/>
      <c r="G15" s="26"/>
    </row>
    <row r="16" spans="1:7" x14ac:dyDescent="0.3">
      <c r="A16" s="35" t="s">
        <v>108</v>
      </c>
      <c r="B16" s="2" t="s">
        <v>13</v>
      </c>
      <c r="C16" s="37">
        <v>0.3</v>
      </c>
      <c r="D16" s="36"/>
    </row>
    <row r="17" spans="1:7" x14ac:dyDescent="0.3">
      <c r="A17" s="35" t="s">
        <v>109</v>
      </c>
      <c r="B17" s="2" t="s">
        <v>13</v>
      </c>
      <c r="C17" s="2">
        <v>0.04</v>
      </c>
      <c r="D17" s="36"/>
    </row>
    <row r="18" spans="1:7" x14ac:dyDescent="0.3">
      <c r="A18" s="35" t="s">
        <v>118</v>
      </c>
      <c r="B18" s="2" t="s">
        <v>13</v>
      </c>
      <c r="C18" s="2">
        <v>0.5</v>
      </c>
      <c r="D18" s="36"/>
    </row>
    <row r="19" spans="1:7" x14ac:dyDescent="0.3">
      <c r="A19" s="35" t="s">
        <v>119</v>
      </c>
      <c r="B19" s="2" t="s">
        <v>13</v>
      </c>
      <c r="C19" s="37">
        <v>0.66600000000000004</v>
      </c>
      <c r="D19" s="36"/>
    </row>
    <row r="20" spans="1:7" x14ac:dyDescent="0.3">
      <c r="A20" s="35" t="s">
        <v>110</v>
      </c>
      <c r="B20" s="2" t="s">
        <v>13</v>
      </c>
      <c r="C20" s="2">
        <v>0.71240000000000003</v>
      </c>
      <c r="D20" s="36"/>
    </row>
    <row r="21" spans="1:7" x14ac:dyDescent="0.3">
      <c r="A21" s="35" t="s">
        <v>111</v>
      </c>
      <c r="B21" s="2" t="s">
        <v>13</v>
      </c>
      <c r="C21" s="2">
        <v>0.26979999999999998</v>
      </c>
      <c r="D21" s="36"/>
    </row>
    <row r="22" spans="1:7" x14ac:dyDescent="0.3">
      <c r="A22" s="35" t="s">
        <v>120</v>
      </c>
      <c r="B22" s="2" t="s">
        <v>13</v>
      </c>
      <c r="C22" s="2">
        <v>0.75</v>
      </c>
      <c r="D22" s="36"/>
    </row>
    <row r="23" spans="1:7" x14ac:dyDescent="0.3">
      <c r="A23" s="35" t="s">
        <v>117</v>
      </c>
      <c r="B23" s="2" t="s">
        <v>13</v>
      </c>
      <c r="C23" s="37">
        <v>0.58350000000000002</v>
      </c>
      <c r="D23" s="36"/>
    </row>
    <row r="24" spans="1:7" x14ac:dyDescent="0.3">
      <c r="A24" s="35" t="s">
        <v>112</v>
      </c>
      <c r="B24" s="2" t="s">
        <v>13</v>
      </c>
      <c r="C24" s="2">
        <v>7.1000000000000005E-5</v>
      </c>
      <c r="D24" s="36"/>
      <c r="G24" s="26"/>
    </row>
    <row r="25" spans="1:7" x14ac:dyDescent="0.3">
      <c r="A25" s="35" t="s">
        <v>23</v>
      </c>
      <c r="B25" s="2" t="s">
        <v>13</v>
      </c>
      <c r="C25" s="2">
        <v>0.85972999999999999</v>
      </c>
      <c r="D25" s="36"/>
    </row>
    <row r="26" spans="1:7" x14ac:dyDescent="0.3">
      <c r="A26" s="35" t="s">
        <v>24</v>
      </c>
      <c r="B26" s="2" t="s">
        <v>13</v>
      </c>
      <c r="C26" s="2">
        <v>1</v>
      </c>
      <c r="D26" s="36"/>
    </row>
    <row r="27" spans="1:7" x14ac:dyDescent="0.3">
      <c r="A27" s="35" t="s">
        <v>25</v>
      </c>
      <c r="B27" s="2" t="s">
        <v>13</v>
      </c>
      <c r="C27" s="37">
        <v>0.2</v>
      </c>
      <c r="D27" s="36"/>
    </row>
    <row r="28" spans="1:7" x14ac:dyDescent="0.3">
      <c r="A28" s="35" t="s">
        <v>26</v>
      </c>
      <c r="B28" s="2" t="s">
        <v>13</v>
      </c>
      <c r="C28" s="2">
        <v>2.2800000000000001E-2</v>
      </c>
      <c r="D28" s="36"/>
    </row>
    <row r="29" spans="1:7" x14ac:dyDescent="0.3">
      <c r="A29" s="35" t="s">
        <v>27</v>
      </c>
      <c r="B29" s="2" t="s">
        <v>13</v>
      </c>
      <c r="C29" s="2">
        <v>0.39300000000000002</v>
      </c>
      <c r="D29" s="36"/>
    </row>
    <row r="30" spans="1:7" x14ac:dyDescent="0.3">
      <c r="A30" s="35" t="s">
        <v>28</v>
      </c>
      <c r="B30" s="2" t="s">
        <v>13</v>
      </c>
      <c r="C30" s="37">
        <v>581</v>
      </c>
      <c r="D30" s="36"/>
    </row>
    <row r="31" spans="1:7" x14ac:dyDescent="0.3">
      <c r="A31" s="43"/>
      <c r="B31" s="44"/>
      <c r="C31" s="44"/>
      <c r="D31" s="45"/>
    </row>
    <row r="32" spans="1:7" x14ac:dyDescent="0.3">
      <c r="A32" s="27"/>
      <c r="B32" s="28"/>
      <c r="C32" s="28"/>
      <c r="D32" s="29"/>
    </row>
    <row r="33" spans="1:49" x14ac:dyDescent="0.3">
      <c r="A33" s="30"/>
      <c r="B33" s="11" t="s">
        <v>29</v>
      </c>
      <c r="C33" s="11"/>
      <c r="D33" s="31"/>
    </row>
    <row r="34" spans="1:49" x14ac:dyDescent="0.3">
      <c r="A34" s="32"/>
      <c r="B34" s="33"/>
      <c r="C34" s="33"/>
      <c r="D34" s="34"/>
    </row>
    <row r="35" spans="1:49" x14ac:dyDescent="0.3">
      <c r="A35" s="38"/>
      <c r="B35" s="12"/>
      <c r="C35" s="12"/>
      <c r="D35" s="39"/>
    </row>
    <row r="36" spans="1:49" x14ac:dyDescent="0.3">
      <c r="A36" s="38" t="s">
        <v>30</v>
      </c>
      <c r="B36" s="12" t="s">
        <v>13</v>
      </c>
      <c r="C36" s="12">
        <v>0.18</v>
      </c>
      <c r="D36" s="39"/>
    </row>
    <row r="37" spans="1:49" x14ac:dyDescent="0.3">
      <c r="A37" s="35" t="s">
        <v>113</v>
      </c>
      <c r="B37" s="12" t="s">
        <v>13</v>
      </c>
      <c r="C37" s="12">
        <v>0.18</v>
      </c>
      <c r="D37" s="39"/>
    </row>
    <row r="38" spans="1:49" x14ac:dyDescent="0.3">
      <c r="A38" s="35" t="s">
        <v>114</v>
      </c>
      <c r="B38" s="12" t="s">
        <v>13</v>
      </c>
      <c r="C38" s="12">
        <v>0.82</v>
      </c>
      <c r="D38" s="39"/>
    </row>
    <row r="39" spans="1:49" x14ac:dyDescent="0.3">
      <c r="A39" s="35" t="s">
        <v>115</v>
      </c>
      <c r="B39" s="12" t="s">
        <v>13</v>
      </c>
      <c r="C39" s="12">
        <v>500000</v>
      </c>
      <c r="D39" s="39"/>
    </row>
    <row r="40" spans="1:49" x14ac:dyDescent="0.3">
      <c r="A40" s="35" t="s">
        <v>116</v>
      </c>
      <c r="B40" s="12" t="s">
        <v>13</v>
      </c>
      <c r="C40" s="12">
        <v>7.1000000000000005E-5</v>
      </c>
      <c r="D40" s="39"/>
      <c r="G40" s="26"/>
    </row>
    <row r="41" spans="1:49" x14ac:dyDescent="0.3">
      <c r="A41" s="38" t="s">
        <v>31</v>
      </c>
      <c r="B41" s="12" t="s">
        <v>13</v>
      </c>
      <c r="C41" s="1">
        <v>722</v>
      </c>
      <c r="D41" s="39"/>
    </row>
    <row r="42" spans="1:49" x14ac:dyDescent="0.3">
      <c r="A42" s="38" t="s">
        <v>32</v>
      </c>
      <c r="B42" s="12" t="s">
        <v>13</v>
      </c>
      <c r="C42" s="13">
        <v>110</v>
      </c>
      <c r="D42" s="39"/>
    </row>
    <row r="43" spans="1:49" x14ac:dyDescent="0.3">
      <c r="A43" s="40"/>
      <c r="B43" s="41"/>
      <c r="C43" s="41"/>
      <c r="D43" s="42"/>
    </row>
    <row r="47" spans="1:49" s="15" customFormat="1" x14ac:dyDescent="0.3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14"/>
    </row>
    <row r="48" spans="1:49" s="15" customFormat="1" x14ac:dyDescent="0.3">
      <c r="A48" s="8"/>
      <c r="B48" s="8" t="s">
        <v>33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 t="s">
        <v>33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 t="s">
        <v>33</v>
      </c>
      <c r="AL48" s="8"/>
      <c r="AM48" s="8"/>
      <c r="AN48" s="8"/>
      <c r="AO48" s="8"/>
      <c r="AP48" s="8"/>
      <c r="AQ48" s="8"/>
      <c r="AR48" s="8"/>
      <c r="AS48" s="8"/>
      <c r="AT48" s="8" t="s">
        <v>33</v>
      </c>
      <c r="AU48" s="8"/>
      <c r="AV48" s="8"/>
      <c r="AW48" s="16"/>
    </row>
    <row r="49" spans="1:59" s="15" customFormat="1" x14ac:dyDescent="0.3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9"/>
    </row>
    <row r="50" spans="1:59" x14ac:dyDescent="0.3">
      <c r="A50" t="s">
        <v>34</v>
      </c>
      <c r="B50" t="s">
        <v>35</v>
      </c>
      <c r="C50" t="s">
        <v>36</v>
      </c>
      <c r="D50" t="s">
        <v>37</v>
      </c>
      <c r="E50" t="s">
        <v>38</v>
      </c>
      <c r="F50" t="s">
        <v>39</v>
      </c>
      <c r="G50" t="s">
        <v>40</v>
      </c>
      <c r="H50" t="s">
        <v>41</v>
      </c>
      <c r="I50" t="s">
        <v>42</v>
      </c>
      <c r="J50" t="s">
        <v>43</v>
      </c>
      <c r="K50" t="s">
        <v>44</v>
      </c>
      <c r="L50" t="s">
        <v>45</v>
      </c>
      <c r="M50" t="s">
        <v>46</v>
      </c>
      <c r="N50" t="s">
        <v>47</v>
      </c>
      <c r="O50" t="s">
        <v>48</v>
      </c>
      <c r="P50" t="s">
        <v>49</v>
      </c>
      <c r="Q50" t="s">
        <v>50</v>
      </c>
      <c r="R50" t="s">
        <v>51</v>
      </c>
      <c r="S50" t="s">
        <v>52</v>
      </c>
      <c r="T50" t="s">
        <v>53</v>
      </c>
      <c r="U50" t="s">
        <v>54</v>
      </c>
      <c r="V50" t="s">
        <v>55</v>
      </c>
      <c r="W50" t="s">
        <v>56</v>
      </c>
      <c r="X50" t="s">
        <v>57</v>
      </c>
      <c r="Y50" t="s">
        <v>58</v>
      </c>
      <c r="Z50" t="s">
        <v>59</v>
      </c>
      <c r="AA50" t="s">
        <v>60</v>
      </c>
      <c r="AB50" t="s">
        <v>61</v>
      </c>
      <c r="AC50" t="s">
        <v>62</v>
      </c>
      <c r="AD50" t="s">
        <v>63</v>
      </c>
      <c r="AE50" t="s">
        <v>64</v>
      </c>
      <c r="AF50" t="s">
        <v>65</v>
      </c>
      <c r="AG50" t="s">
        <v>66</v>
      </c>
      <c r="AH50" t="s">
        <v>67</v>
      </c>
      <c r="AI50" t="s">
        <v>68</v>
      </c>
      <c r="AJ50" t="s">
        <v>90</v>
      </c>
      <c r="AK50" t="s">
        <v>69</v>
      </c>
      <c r="AL50" t="s">
        <v>70</v>
      </c>
      <c r="AM50" t="s">
        <v>71</v>
      </c>
      <c r="AN50" t="s">
        <v>72</v>
      </c>
      <c r="AO50" t="s">
        <v>73</v>
      </c>
      <c r="AP50" t="s">
        <v>74</v>
      </c>
      <c r="AQ50" t="s">
        <v>75</v>
      </c>
      <c r="AR50" t="s">
        <v>91</v>
      </c>
      <c r="AS50" s="25" t="s">
        <v>92</v>
      </c>
      <c r="AT50" s="15" t="s">
        <v>76</v>
      </c>
      <c r="AU50" s="15" t="s">
        <v>77</v>
      </c>
      <c r="AV50" s="15" t="s">
        <v>78</v>
      </c>
    </row>
    <row r="51" spans="1:59" x14ac:dyDescent="0.3">
      <c r="A51">
        <v>0</v>
      </c>
      <c r="B51">
        <v>0.18</v>
      </c>
      <c r="C51">
        <v>1.265587</v>
      </c>
      <c r="D51">
        <v>0.50416899999999998</v>
      </c>
      <c r="E51">
        <v>0.25416899999999998</v>
      </c>
      <c r="F51">
        <v>0.70001100000000005</v>
      </c>
      <c r="G51">
        <v>50.346896000000001</v>
      </c>
      <c r="H51">
        <v>0</v>
      </c>
      <c r="I51">
        <v>855.390443</v>
      </c>
      <c r="J51">
        <v>732.06937900000003</v>
      </c>
      <c r="K51">
        <v>123.32106400000001</v>
      </c>
      <c r="L51">
        <v>7.1000000000000005E-5</v>
      </c>
      <c r="M51">
        <v>499913.71568899998</v>
      </c>
      <c r="N51">
        <v>58.191017000000002</v>
      </c>
      <c r="O51">
        <v>28.093294</v>
      </c>
      <c r="P51">
        <v>0.49054300000000001</v>
      </c>
      <c r="Q51">
        <v>0.23779900000000001</v>
      </c>
      <c r="R51">
        <v>3.5417999999999998E-2</v>
      </c>
      <c r="S51">
        <v>1.822511</v>
      </c>
      <c r="T51">
        <v>0.177644</v>
      </c>
      <c r="U51">
        <v>1.7650000000000001E-3</v>
      </c>
      <c r="V51">
        <v>5.9100000000000005E-4</v>
      </c>
      <c r="W51">
        <v>0.11627999999999999</v>
      </c>
      <c r="X51">
        <v>6.2940000000000001E-3</v>
      </c>
      <c r="Y51">
        <v>2.5530000000000001E-3</v>
      </c>
      <c r="Z51">
        <v>6.4396999999999996E-2</v>
      </c>
      <c r="AA51">
        <v>0.12164</v>
      </c>
      <c r="AB51">
        <v>0.21559400000000001</v>
      </c>
      <c r="AC51">
        <v>0.53602099999999997</v>
      </c>
      <c r="AD51">
        <v>3.6311000000000003E-2</v>
      </c>
      <c r="AE51">
        <v>0.17579700000000001</v>
      </c>
      <c r="AF51">
        <v>0.80941799999999997</v>
      </c>
      <c r="AG51">
        <v>8.8319999999999996E-3</v>
      </c>
      <c r="AH51">
        <v>1.75E-3</v>
      </c>
      <c r="AI51">
        <v>5.1103999999999997E-2</v>
      </c>
      <c r="AJ51">
        <v>3.039E-3</v>
      </c>
      <c r="AK51">
        <v>7.2900000000000005E-4</v>
      </c>
      <c r="AL51">
        <v>1.3792E-2</v>
      </c>
      <c r="AM51">
        <v>3.3895000000000002E-2</v>
      </c>
      <c r="AN51">
        <v>1.4437E-2</v>
      </c>
      <c r="AO51">
        <v>1.4437E-2</v>
      </c>
      <c r="AP51">
        <v>1.6741349999999999</v>
      </c>
      <c r="AQ51">
        <f>AP51-0.7</f>
        <v>0.97413499999999997</v>
      </c>
      <c r="AR51" s="21">
        <f>$C$25^A51*LN(D51)</f>
        <v>-0.68484374965678629</v>
      </c>
      <c r="AS51" s="47">
        <f>SUM(AR51:AR101)</f>
        <v>1.0733469456994811</v>
      </c>
      <c r="AT51" s="22">
        <v>1</v>
      </c>
      <c r="AU51" s="21">
        <f>AT51*S51*SUM(T51:V51)</f>
        <v>0.32805197999999997</v>
      </c>
      <c r="AV51" s="21">
        <f>AT51*AE51*SUM(AF51:AH51)</f>
        <v>0.14415354</v>
      </c>
      <c r="AZ51" s="15"/>
      <c r="BA51" s="15"/>
      <c r="BB51" s="15"/>
      <c r="BC51" s="15"/>
      <c r="BD51" s="15"/>
      <c r="BE51" s="15"/>
      <c r="BF51" s="15"/>
      <c r="BG51" s="20"/>
    </row>
    <row r="52" spans="1:59" x14ac:dyDescent="0.3">
      <c r="A52">
        <v>1</v>
      </c>
      <c r="B52">
        <v>0.19584199999999999</v>
      </c>
      <c r="C52">
        <v>1.319537</v>
      </c>
      <c r="D52">
        <v>0.57195600000000002</v>
      </c>
      <c r="E52">
        <v>3.0000000000000001E-6</v>
      </c>
      <c r="F52">
        <v>0.79412499999999997</v>
      </c>
      <c r="G52">
        <v>57.309409000000002</v>
      </c>
      <c r="H52">
        <v>0</v>
      </c>
      <c r="I52">
        <v>882.05868299999997</v>
      </c>
      <c r="J52">
        <v>743.53126099999997</v>
      </c>
      <c r="K52">
        <v>138.527422</v>
      </c>
      <c r="L52">
        <v>7.1000000000000005E-5</v>
      </c>
      <c r="M52">
        <v>499815.49904999998</v>
      </c>
      <c r="N52">
        <v>66.266063000000003</v>
      </c>
      <c r="O52">
        <v>31.950576000000002</v>
      </c>
      <c r="P52">
        <v>0.55650500000000003</v>
      </c>
      <c r="Q52">
        <v>0.26622200000000001</v>
      </c>
      <c r="R52">
        <v>3.8632E-2</v>
      </c>
      <c r="S52">
        <v>1.7823830000000001</v>
      </c>
      <c r="T52">
        <v>0.206069</v>
      </c>
      <c r="U52">
        <v>2.055E-3</v>
      </c>
      <c r="V52">
        <v>6.7599999999999995E-4</v>
      </c>
      <c r="W52">
        <v>0.126522</v>
      </c>
      <c r="X52">
        <v>6.875E-3</v>
      </c>
      <c r="Y52">
        <v>2.7409999999999999E-3</v>
      </c>
      <c r="Z52">
        <v>6.5503000000000006E-2</v>
      </c>
      <c r="AA52">
        <v>0.12481200000000001</v>
      </c>
      <c r="AB52">
        <v>0.244593</v>
      </c>
      <c r="AC52">
        <v>0.59931400000000001</v>
      </c>
      <c r="AD52">
        <v>3.9553999999999999E-2</v>
      </c>
      <c r="AE52">
        <v>0.171933</v>
      </c>
      <c r="AF52">
        <v>0.93893000000000004</v>
      </c>
      <c r="AG52">
        <v>1.027E-2</v>
      </c>
      <c r="AH52">
        <v>2E-3</v>
      </c>
      <c r="AI52">
        <v>5.5607999999999998E-2</v>
      </c>
      <c r="AJ52">
        <v>3.3149999999999998E-3</v>
      </c>
      <c r="AK52">
        <v>7.8200000000000003E-4</v>
      </c>
      <c r="AL52">
        <v>1.4029E-2</v>
      </c>
      <c r="AM52">
        <v>3.4778999999999997E-2</v>
      </c>
      <c r="AN52">
        <v>1.5828999999999999E-2</v>
      </c>
      <c r="AO52">
        <v>1.5828999999999999E-2</v>
      </c>
      <c r="AP52">
        <v>1.8070090000000001</v>
      </c>
      <c r="AQ52">
        <f t="shared" ref="AQ52:AQ101" si="0">AP52-0.7</f>
        <v>1.1070090000000001</v>
      </c>
      <c r="AR52" s="21">
        <f t="shared" ref="AR52:AR101" si="1">$C$25^A52*LN(D52)</f>
        <v>-0.48032531656099242</v>
      </c>
      <c r="AS52" s="21"/>
      <c r="AT52" s="21">
        <f>AT51/C52</f>
        <v>0.75784157624985127</v>
      </c>
      <c r="AU52" s="21">
        <f t="shared" ref="AU52:AU101" si="2">AT52*S52*SUM(T52:V52)</f>
        <v>0.28203951113155601</v>
      </c>
      <c r="AV52" s="21">
        <f t="shared" ref="AV52:AV101" si="3">AT52*AE52*SUM(AF52:AH52)</f>
        <v>0.12393943451377265</v>
      </c>
      <c r="AW52" s="21"/>
      <c r="AX52" s="21"/>
      <c r="AY52" s="21"/>
      <c r="AZ52" s="22"/>
      <c r="BA52" s="22"/>
      <c r="BB52" s="22"/>
      <c r="BC52" s="22"/>
      <c r="BD52" s="22"/>
      <c r="BE52" s="22"/>
      <c r="BF52" s="22"/>
      <c r="BG52" s="21"/>
    </row>
    <row r="53" spans="1:59" x14ac:dyDescent="0.3">
      <c r="A53">
        <v>2</v>
      </c>
      <c r="B53">
        <v>0.22216900000000001</v>
      </c>
      <c r="C53">
        <v>1.337307</v>
      </c>
      <c r="D53">
        <v>0.65759100000000004</v>
      </c>
      <c r="E53">
        <v>0</v>
      </c>
      <c r="F53">
        <v>0.91302399999999995</v>
      </c>
      <c r="G53">
        <v>65.95899</v>
      </c>
      <c r="H53">
        <v>0</v>
      </c>
      <c r="I53">
        <v>912.82956200000001</v>
      </c>
      <c r="J53">
        <v>756.72305900000003</v>
      </c>
      <c r="K53">
        <v>156.106503</v>
      </c>
      <c r="L53">
        <v>7.1000000000000005E-5</v>
      </c>
      <c r="M53">
        <v>499702.45879399998</v>
      </c>
      <c r="N53">
        <v>76.277355</v>
      </c>
      <c r="O53">
        <v>36.762900999999999</v>
      </c>
      <c r="P53">
        <v>0.63983000000000001</v>
      </c>
      <c r="Q53">
        <v>0.30488599999999999</v>
      </c>
      <c r="R53">
        <v>4.3883999999999999E-2</v>
      </c>
      <c r="S53">
        <v>1.7665979999999999</v>
      </c>
      <c r="T53">
        <v>0.239041</v>
      </c>
      <c r="U53">
        <v>2.3860000000000001E-3</v>
      </c>
      <c r="V53">
        <v>7.8100000000000001E-4</v>
      </c>
      <c r="W53">
        <v>0.14353399999999999</v>
      </c>
      <c r="X53">
        <v>7.8079999999999998E-3</v>
      </c>
      <c r="Y53">
        <v>3.0959999999999998E-3</v>
      </c>
      <c r="Z53">
        <v>6.5837999999999994E-2</v>
      </c>
      <c r="AA53">
        <v>0.12579000000000001</v>
      </c>
      <c r="AB53">
        <v>0.28122000000000003</v>
      </c>
      <c r="AC53">
        <v>0.68607799999999997</v>
      </c>
      <c r="AD53">
        <v>4.4914000000000003E-2</v>
      </c>
      <c r="AE53">
        <v>0.17041300000000001</v>
      </c>
      <c r="AF53">
        <v>1.0891599999999999</v>
      </c>
      <c r="AG53">
        <v>1.1922E-2</v>
      </c>
      <c r="AH53">
        <v>2.31E-3</v>
      </c>
      <c r="AI53">
        <v>6.3085000000000002E-2</v>
      </c>
      <c r="AJ53">
        <v>3.7629999999999999E-3</v>
      </c>
      <c r="AK53">
        <v>8.83E-4</v>
      </c>
      <c r="AL53">
        <v>1.4101000000000001E-2</v>
      </c>
      <c r="AM53">
        <v>3.5052E-2</v>
      </c>
      <c r="AN53">
        <v>1.7433000000000001E-2</v>
      </c>
      <c r="AO53">
        <v>1.7433000000000001E-2</v>
      </c>
      <c r="AP53">
        <v>1.955422</v>
      </c>
      <c r="AQ53">
        <f t="shared" si="0"/>
        <v>1.255422</v>
      </c>
      <c r="AR53" s="21">
        <f t="shared" si="1"/>
        <v>-0.30982506806010829</v>
      </c>
      <c r="AS53" s="21"/>
      <c r="AT53" s="21">
        <f>AT52/C53</f>
        <v>0.56669229746785987</v>
      </c>
      <c r="AU53" s="21">
        <f t="shared" si="2"/>
        <v>0.24247866243165356</v>
      </c>
      <c r="AV53" s="21">
        <f t="shared" si="3"/>
        <v>0.10655647926061405</v>
      </c>
      <c r="AW53" s="21"/>
      <c r="AX53" s="21"/>
      <c r="AY53" s="21"/>
      <c r="AZ53" s="22"/>
      <c r="BA53" s="22"/>
      <c r="BB53" s="22"/>
      <c r="BC53" s="22"/>
      <c r="BD53" s="22"/>
      <c r="BE53" s="22"/>
      <c r="BF53" s="22"/>
      <c r="BG53" s="21"/>
    </row>
    <row r="54" spans="1:59" x14ac:dyDescent="0.3">
      <c r="A54">
        <v>3</v>
      </c>
      <c r="B54">
        <v>0.25543300000000002</v>
      </c>
      <c r="C54">
        <v>1.342794</v>
      </c>
      <c r="D54">
        <v>0.75915299999999997</v>
      </c>
      <c r="E54">
        <v>1.9999999999999999E-6</v>
      </c>
      <c r="F54">
        <v>1.054036</v>
      </c>
      <c r="G54">
        <v>76.167927000000006</v>
      </c>
      <c r="H54">
        <v>0</v>
      </c>
      <c r="I54">
        <v>948.45111499999996</v>
      </c>
      <c r="J54">
        <v>771.95664399999998</v>
      </c>
      <c r="K54">
        <v>176.494471</v>
      </c>
      <c r="L54">
        <v>7.1000000000000005E-5</v>
      </c>
      <c r="M54">
        <v>499571.92249999999</v>
      </c>
      <c r="N54">
        <v>88.086483000000001</v>
      </c>
      <c r="O54">
        <v>42.449809999999999</v>
      </c>
      <c r="P54">
        <v>0.73865000000000003</v>
      </c>
      <c r="Q54">
        <v>0.35169400000000001</v>
      </c>
      <c r="R54">
        <v>5.0507999999999997E-2</v>
      </c>
      <c r="S54">
        <v>1.75814</v>
      </c>
      <c r="T54">
        <v>0.27728700000000001</v>
      </c>
      <c r="U54">
        <v>2.7690000000000002E-3</v>
      </c>
      <c r="V54">
        <v>9.0499999999999999E-4</v>
      </c>
      <c r="W54">
        <v>0.16502500000000001</v>
      </c>
      <c r="X54">
        <v>8.9800000000000001E-3</v>
      </c>
      <c r="Y54">
        <v>3.555E-3</v>
      </c>
      <c r="Z54">
        <v>6.5911999999999998E-2</v>
      </c>
      <c r="AA54">
        <v>0.126026</v>
      </c>
      <c r="AB54">
        <v>0.324654</v>
      </c>
      <c r="AC54">
        <v>0.79131899999999999</v>
      </c>
      <c r="AD54">
        <v>5.1686999999999997E-2</v>
      </c>
      <c r="AE54">
        <v>0.169597</v>
      </c>
      <c r="AF54">
        <v>1.2634259999999999</v>
      </c>
      <c r="AG54">
        <v>1.3833E-2</v>
      </c>
      <c r="AH54">
        <v>2.676E-3</v>
      </c>
      <c r="AI54">
        <v>7.2530999999999998E-2</v>
      </c>
      <c r="AJ54">
        <v>4.3280000000000002E-3</v>
      </c>
      <c r="AK54">
        <v>1.0139999999999999E-3</v>
      </c>
      <c r="AL54">
        <v>1.4116999999999999E-2</v>
      </c>
      <c r="AM54">
        <v>3.5117000000000002E-2</v>
      </c>
      <c r="AN54">
        <v>1.9286000000000001E-2</v>
      </c>
      <c r="AO54">
        <v>1.9286000000000001E-2</v>
      </c>
      <c r="AP54">
        <v>2.1211060000000002</v>
      </c>
      <c r="AQ54">
        <f t="shared" si="0"/>
        <v>1.4211060000000002</v>
      </c>
      <c r="AR54" s="21">
        <f t="shared" si="1"/>
        <v>-0.17510144057068167</v>
      </c>
      <c r="AS54" s="21"/>
      <c r="AT54" s="21">
        <f t="shared" ref="AT54:AT101" si="4">AT53/C54</f>
        <v>0.42202474651201888</v>
      </c>
      <c r="AU54" s="21">
        <f t="shared" si="2"/>
        <v>0.20846704601604663</v>
      </c>
      <c r="AV54" s="21">
        <f t="shared" si="3"/>
        <v>9.1610235277263821E-2</v>
      </c>
      <c r="AW54" s="21"/>
      <c r="AX54" s="21"/>
      <c r="AY54" s="21"/>
      <c r="AZ54" s="22"/>
      <c r="BA54" s="22"/>
      <c r="BB54" s="22"/>
      <c r="BC54" s="22"/>
      <c r="BD54" s="22"/>
      <c r="BE54" s="22"/>
      <c r="BF54" s="22"/>
      <c r="BG54" s="21"/>
    </row>
    <row r="55" spans="1:59" x14ac:dyDescent="0.3">
      <c r="A55">
        <v>4</v>
      </c>
      <c r="B55">
        <v>0.29488300000000001</v>
      </c>
      <c r="C55">
        <v>1.3441799999999999</v>
      </c>
      <c r="D55">
        <v>0.87730699999999995</v>
      </c>
      <c r="E55">
        <v>5.0000000000000004E-6</v>
      </c>
      <c r="F55">
        <v>1.2180839999999999</v>
      </c>
      <c r="G55">
        <v>88.025452999999999</v>
      </c>
      <c r="H55">
        <v>0</v>
      </c>
      <c r="I55">
        <v>989.70733399999995</v>
      </c>
      <c r="J55">
        <v>789.561735</v>
      </c>
      <c r="K55">
        <v>200.145599</v>
      </c>
      <c r="L55">
        <v>7.1000000000000005E-5</v>
      </c>
      <c r="M55">
        <v>499421.06482600002</v>
      </c>
      <c r="N55">
        <v>101.79986100000001</v>
      </c>
      <c r="O55">
        <v>49.057814</v>
      </c>
      <c r="P55">
        <v>0.85361200000000004</v>
      </c>
      <c r="Q55">
        <v>0.40654899999999999</v>
      </c>
      <c r="R55">
        <v>5.8370999999999999E-2</v>
      </c>
      <c r="S55">
        <v>1.751528</v>
      </c>
      <c r="T55">
        <v>0.32165300000000002</v>
      </c>
      <c r="U55">
        <v>3.212E-3</v>
      </c>
      <c r="V55">
        <v>1.0499999999999999E-3</v>
      </c>
      <c r="W55">
        <v>0.19051199999999999</v>
      </c>
      <c r="X55">
        <v>1.0366999999999999E-2</v>
      </c>
      <c r="Y55">
        <v>4.104E-3</v>
      </c>
      <c r="Z55">
        <v>6.5894999999999995E-2</v>
      </c>
      <c r="AA55">
        <v>0.126004</v>
      </c>
      <c r="AB55">
        <v>0.37518299999999999</v>
      </c>
      <c r="AC55">
        <v>0.91473400000000005</v>
      </c>
      <c r="AD55">
        <v>5.9733000000000001E-2</v>
      </c>
      <c r="AE55">
        <v>0.16896</v>
      </c>
      <c r="AF55">
        <v>1.4655750000000001</v>
      </c>
      <c r="AG55">
        <v>1.6046000000000001E-2</v>
      </c>
      <c r="AH55">
        <v>3.1029999999999999E-3</v>
      </c>
      <c r="AI55">
        <v>8.3733000000000002E-2</v>
      </c>
      <c r="AJ55">
        <v>4.9959999999999996E-3</v>
      </c>
      <c r="AK55">
        <v>1.17E-3</v>
      </c>
      <c r="AL55">
        <v>1.4113000000000001E-2</v>
      </c>
      <c r="AM55">
        <v>3.5111000000000003E-2</v>
      </c>
      <c r="AN55">
        <v>2.1429E-2</v>
      </c>
      <c r="AO55">
        <v>2.1429E-2</v>
      </c>
      <c r="AP55">
        <v>2.3053910000000002</v>
      </c>
      <c r="AQ55">
        <f t="shared" si="0"/>
        <v>1.6053910000000002</v>
      </c>
      <c r="AR55" s="21">
        <f t="shared" si="1"/>
        <v>-7.1512556228805063E-2</v>
      </c>
      <c r="AS55" s="21"/>
      <c r="AT55" s="21">
        <f t="shared" si="4"/>
        <v>0.31396445900996811</v>
      </c>
      <c r="AU55" s="21">
        <f t="shared" si="2"/>
        <v>0.17922637536224287</v>
      </c>
      <c r="AV55" s="21">
        <f t="shared" si="3"/>
        <v>7.8760799874513024E-2</v>
      </c>
      <c r="AW55" s="21"/>
      <c r="AX55" s="21"/>
      <c r="AY55" s="21"/>
      <c r="AZ55" s="22"/>
      <c r="BA55" s="22"/>
      <c r="BB55" s="22"/>
      <c r="BC55" s="22"/>
      <c r="BD55" s="22"/>
      <c r="BE55" s="22"/>
      <c r="BF55" s="22"/>
      <c r="BG55" s="21"/>
    </row>
    <row r="56" spans="1:59" x14ac:dyDescent="0.3">
      <c r="A56">
        <v>5</v>
      </c>
      <c r="B56">
        <v>0.340777</v>
      </c>
      <c r="C56">
        <v>1.3441669999999999</v>
      </c>
      <c r="D56">
        <v>1.0138339999999999</v>
      </c>
      <c r="E56">
        <v>0</v>
      </c>
      <c r="F56">
        <v>1.407645</v>
      </c>
      <c r="G56">
        <v>101.718236</v>
      </c>
      <c r="H56">
        <v>0</v>
      </c>
      <c r="I56">
        <v>1037.467875</v>
      </c>
      <c r="J56">
        <v>809.90538200000003</v>
      </c>
      <c r="K56">
        <v>227.56249299999999</v>
      </c>
      <c r="L56">
        <v>7.1000000000000005E-5</v>
      </c>
      <c r="M56">
        <v>499246.740514</v>
      </c>
      <c r="N56">
        <v>117.634458</v>
      </c>
      <c r="O56">
        <v>56.689852999999999</v>
      </c>
      <c r="P56">
        <v>0.98645300000000002</v>
      </c>
      <c r="Q56">
        <v>0.47016200000000002</v>
      </c>
      <c r="R56">
        <v>6.7534999999999998E-2</v>
      </c>
      <c r="S56">
        <v>1.7449190000000001</v>
      </c>
      <c r="T56">
        <v>0.37311800000000001</v>
      </c>
      <c r="U56">
        <v>3.7260000000000001E-3</v>
      </c>
      <c r="V56">
        <v>1.2179999999999999E-3</v>
      </c>
      <c r="W56">
        <v>0.220162</v>
      </c>
      <c r="X56">
        <v>1.1979999999999999E-2</v>
      </c>
      <c r="Y56">
        <v>4.744E-3</v>
      </c>
      <c r="Z56">
        <v>6.5841999999999998E-2</v>
      </c>
      <c r="AA56">
        <v>0.125884</v>
      </c>
      <c r="AB56">
        <v>0.43356899999999998</v>
      </c>
      <c r="AC56">
        <v>1.0578860000000001</v>
      </c>
      <c r="AD56">
        <v>6.9112000000000007E-2</v>
      </c>
      <c r="AE56">
        <v>0.168322</v>
      </c>
      <c r="AF56">
        <v>1.7000660000000001</v>
      </c>
      <c r="AG56">
        <v>1.8613000000000001E-2</v>
      </c>
      <c r="AH56">
        <v>3.601E-3</v>
      </c>
      <c r="AI56">
        <v>9.6765000000000004E-2</v>
      </c>
      <c r="AJ56">
        <v>5.7730000000000004E-3</v>
      </c>
      <c r="AK56">
        <v>1.353E-3</v>
      </c>
      <c r="AL56">
        <v>1.4102E-2</v>
      </c>
      <c r="AM56">
        <v>3.5077999999999998E-2</v>
      </c>
      <c r="AN56">
        <v>2.3902E-2</v>
      </c>
      <c r="AO56">
        <v>2.3902E-2</v>
      </c>
      <c r="AP56">
        <v>2.5093700000000001</v>
      </c>
      <c r="AQ56">
        <f t="shared" si="0"/>
        <v>1.8093700000000001</v>
      </c>
      <c r="AR56" s="21">
        <f t="shared" si="1"/>
        <v>6.4531437202228282E-3</v>
      </c>
      <c r="AS56" s="21"/>
      <c r="AT56" s="21">
        <f t="shared" si="4"/>
        <v>0.23357548504759315</v>
      </c>
      <c r="AU56" s="21">
        <f t="shared" si="2"/>
        <v>0.15408684343675294</v>
      </c>
      <c r="AV56" s="21">
        <f t="shared" si="3"/>
        <v>6.7712975841562009E-2</v>
      </c>
      <c r="AW56" s="21"/>
      <c r="AX56" s="21"/>
      <c r="AY56" s="21"/>
      <c r="AZ56" s="22"/>
      <c r="BA56" s="22"/>
      <c r="BB56" s="22"/>
      <c r="BC56" s="22"/>
      <c r="BD56" s="22"/>
      <c r="BE56" s="22"/>
      <c r="BF56" s="22"/>
      <c r="BG56" s="21"/>
    </row>
    <row r="57" spans="1:59" x14ac:dyDescent="0.3">
      <c r="A57">
        <v>6</v>
      </c>
      <c r="B57">
        <v>0.39381100000000002</v>
      </c>
      <c r="C57">
        <v>1.3436239999999999</v>
      </c>
      <c r="D57">
        <v>1.1711389999999999</v>
      </c>
      <c r="E57">
        <v>3.9999999999999998E-6</v>
      </c>
      <c r="F57">
        <v>1.6260520000000001</v>
      </c>
      <c r="G57">
        <v>117.488862</v>
      </c>
      <c r="H57">
        <v>0</v>
      </c>
      <c r="I57">
        <v>1092.715721</v>
      </c>
      <c r="J57">
        <v>833.40315399999997</v>
      </c>
      <c r="K57">
        <v>259.312567</v>
      </c>
      <c r="L57">
        <v>7.1000000000000005E-5</v>
      </c>
      <c r="M57">
        <v>499045.38856499997</v>
      </c>
      <c r="N57">
        <v>135.87108599999999</v>
      </c>
      <c r="O57">
        <v>65.480862999999999</v>
      </c>
      <c r="P57">
        <v>1.139508</v>
      </c>
      <c r="Q57">
        <v>0.54364100000000004</v>
      </c>
      <c r="R57">
        <v>7.8149999999999997E-2</v>
      </c>
      <c r="S57">
        <v>1.7376339999999999</v>
      </c>
      <c r="T57">
        <v>0.43281700000000001</v>
      </c>
      <c r="U57">
        <v>4.3210000000000002E-3</v>
      </c>
      <c r="V57">
        <v>1.413E-3</v>
      </c>
      <c r="W57">
        <v>0.25442500000000001</v>
      </c>
      <c r="X57">
        <v>1.3842999999999999E-2</v>
      </c>
      <c r="Y57">
        <v>5.4840000000000002E-3</v>
      </c>
      <c r="Z57">
        <v>6.5769999999999995E-2</v>
      </c>
      <c r="AA57">
        <v>0.12571499999999999</v>
      </c>
      <c r="AB57">
        <v>0.50083999999999995</v>
      </c>
      <c r="AC57">
        <v>1.223266</v>
      </c>
      <c r="AD57">
        <v>7.9978999999999995E-2</v>
      </c>
      <c r="AE57">
        <v>0.16761899999999999</v>
      </c>
      <c r="AF57">
        <v>1.9720770000000001</v>
      </c>
      <c r="AG57">
        <v>2.1589000000000001E-2</v>
      </c>
      <c r="AH57">
        <v>4.1790000000000004E-3</v>
      </c>
      <c r="AI57">
        <v>0.11182400000000001</v>
      </c>
      <c r="AJ57">
        <v>6.6709999999999998E-3</v>
      </c>
      <c r="AK57">
        <v>1.5640000000000001E-3</v>
      </c>
      <c r="AL57">
        <v>1.4087000000000001E-2</v>
      </c>
      <c r="AM57">
        <v>3.5031E-2</v>
      </c>
      <c r="AN57">
        <v>2.6755999999999999E-2</v>
      </c>
      <c r="AO57">
        <v>2.6755999999999999E-2</v>
      </c>
      <c r="AP57">
        <v>2.733924</v>
      </c>
      <c r="AQ57">
        <f t="shared" si="0"/>
        <v>2.0339239999999998</v>
      </c>
      <c r="AR57" s="21">
        <f t="shared" si="1"/>
        <v>6.3791930563747545E-2</v>
      </c>
      <c r="AS57" s="21"/>
      <c r="AT57" s="21">
        <f t="shared" si="4"/>
        <v>0.17383991730394305</v>
      </c>
      <c r="AU57" s="21">
        <f t="shared" si="2"/>
        <v>0.13247316673178602</v>
      </c>
      <c r="AV57" s="21">
        <f t="shared" si="3"/>
        <v>5.8214951925611838E-2</v>
      </c>
      <c r="AW57" s="21"/>
      <c r="AX57" s="21"/>
      <c r="AY57" s="21"/>
      <c r="AZ57" s="22"/>
      <c r="BA57" s="22"/>
      <c r="BB57" s="22"/>
      <c r="BC57" s="22"/>
      <c r="BD57" s="22"/>
      <c r="BE57" s="22"/>
      <c r="BF57" s="22"/>
      <c r="BG57" s="21"/>
    </row>
    <row r="58" spans="1:59" x14ac:dyDescent="0.3">
      <c r="A58">
        <v>7</v>
      </c>
      <c r="B58">
        <v>0.45491399999999999</v>
      </c>
      <c r="C58">
        <v>1.3428310000000001</v>
      </c>
      <c r="D58">
        <v>1.3520479999999999</v>
      </c>
      <c r="E58">
        <v>0</v>
      </c>
      <c r="F58">
        <v>1.877235</v>
      </c>
      <c r="G58">
        <v>135.620812</v>
      </c>
      <c r="H58">
        <v>0</v>
      </c>
      <c r="I58">
        <v>1156.56674</v>
      </c>
      <c r="J58">
        <v>860.52731700000004</v>
      </c>
      <c r="K58">
        <v>296.039423</v>
      </c>
      <c r="L58">
        <v>7.1000000000000005E-5</v>
      </c>
      <c r="M58">
        <v>498812.962153</v>
      </c>
      <c r="N58">
        <v>156.837503</v>
      </c>
      <c r="O58">
        <v>75.588909000000001</v>
      </c>
      <c r="P58">
        <v>1.3155319999999999</v>
      </c>
      <c r="Q58">
        <v>0.62835399999999997</v>
      </c>
      <c r="R58">
        <v>9.0416999999999997E-2</v>
      </c>
      <c r="S58">
        <v>1.7293559999999999</v>
      </c>
      <c r="T58">
        <v>0.50206700000000004</v>
      </c>
      <c r="U58">
        <v>5.012E-3</v>
      </c>
      <c r="V58">
        <v>1.64E-3</v>
      </c>
      <c r="W58">
        <v>0.29389999999999999</v>
      </c>
      <c r="X58">
        <v>1.5989E-2</v>
      </c>
      <c r="Y58">
        <v>6.3379999999999999E-3</v>
      </c>
      <c r="Z58">
        <v>6.5684000000000006E-2</v>
      </c>
      <c r="AA58">
        <v>0.12550900000000001</v>
      </c>
      <c r="AB58">
        <v>0.578206</v>
      </c>
      <c r="AC58">
        <v>1.413948</v>
      </c>
      <c r="AD58">
        <v>9.2536999999999994E-2</v>
      </c>
      <c r="AE58">
        <v>0.16682</v>
      </c>
      <c r="AF58">
        <v>2.2876089999999998</v>
      </c>
      <c r="AG58">
        <v>2.5041999999999998E-2</v>
      </c>
      <c r="AH58">
        <v>4.8500000000000001E-3</v>
      </c>
      <c r="AI58">
        <v>0.12917400000000001</v>
      </c>
      <c r="AJ58">
        <v>7.7060000000000002E-3</v>
      </c>
      <c r="AK58">
        <v>1.8079999999999999E-3</v>
      </c>
      <c r="AL58">
        <v>1.4068000000000001E-2</v>
      </c>
      <c r="AM58">
        <v>3.4972999999999997E-2</v>
      </c>
      <c r="AN58">
        <v>3.0044000000000001E-2</v>
      </c>
      <c r="AO58">
        <v>3.0044000000000001E-2</v>
      </c>
      <c r="AP58">
        <v>2.9797150000000001</v>
      </c>
      <c r="AQ58">
        <f t="shared" si="0"/>
        <v>2.2797150000000004</v>
      </c>
      <c r="AR58" s="21">
        <f t="shared" si="1"/>
        <v>0.10471174513789271</v>
      </c>
      <c r="AS58" s="21"/>
      <c r="AT58" s="21">
        <f t="shared" si="4"/>
        <v>0.12945777786180318</v>
      </c>
      <c r="AU58" s="21">
        <f t="shared" si="2"/>
        <v>0.11389128982766139</v>
      </c>
      <c r="AV58" s="21">
        <f t="shared" si="3"/>
        <v>5.004909111663116E-2</v>
      </c>
      <c r="AW58" s="21"/>
      <c r="AX58" s="21"/>
      <c r="AY58" s="21"/>
      <c r="AZ58" s="22"/>
      <c r="BA58" s="22"/>
      <c r="BB58" s="22"/>
      <c r="BC58" s="22"/>
      <c r="BD58" s="22"/>
      <c r="BE58" s="22"/>
      <c r="BF58" s="22"/>
      <c r="BG58" s="21"/>
    </row>
    <row r="59" spans="1:59" x14ac:dyDescent="0.3">
      <c r="A59">
        <v>8</v>
      </c>
      <c r="B59">
        <v>0.52518699999999996</v>
      </c>
      <c r="C59">
        <v>1.3418650000000001</v>
      </c>
      <c r="D59">
        <v>1.5597799999999999</v>
      </c>
      <c r="E59">
        <v>0</v>
      </c>
      <c r="F59">
        <v>2.1656599999999999</v>
      </c>
      <c r="G59">
        <v>156.434909</v>
      </c>
      <c r="H59">
        <v>0</v>
      </c>
      <c r="I59">
        <v>1230.2871580000001</v>
      </c>
      <c r="J59">
        <v>891.81429900000001</v>
      </c>
      <c r="K59">
        <v>338.47286000000003</v>
      </c>
      <c r="L59">
        <v>7.1000000000000005E-5</v>
      </c>
      <c r="M59">
        <v>498544.86462200002</v>
      </c>
      <c r="N59">
        <v>180.90445800000001</v>
      </c>
      <c r="O59">
        <v>87.193072000000001</v>
      </c>
      <c r="P59">
        <v>1.5176540000000001</v>
      </c>
      <c r="Q59">
        <v>0.72588399999999997</v>
      </c>
      <c r="R59">
        <v>0.104571</v>
      </c>
      <c r="S59">
        <v>1.7198789999999999</v>
      </c>
      <c r="T59">
        <v>0.58239799999999997</v>
      </c>
      <c r="U59">
        <v>5.8129999999999996E-3</v>
      </c>
      <c r="V59">
        <v>1.9040000000000001E-3</v>
      </c>
      <c r="W59">
        <v>0.33929999999999999</v>
      </c>
      <c r="X59">
        <v>1.8454999999999999E-2</v>
      </c>
      <c r="Y59">
        <v>7.3220000000000004E-3</v>
      </c>
      <c r="Z59">
        <v>6.5584000000000003E-2</v>
      </c>
      <c r="AA59">
        <v>0.12526899999999999</v>
      </c>
      <c r="AB59">
        <v>0.66704200000000002</v>
      </c>
      <c r="AC59">
        <v>1.633508</v>
      </c>
      <c r="AD59">
        <v>0.107029</v>
      </c>
      <c r="AE59">
        <v>0.165906</v>
      </c>
      <c r="AF59">
        <v>2.6536249999999999</v>
      </c>
      <c r="AG59">
        <v>2.9045000000000001E-2</v>
      </c>
      <c r="AH59">
        <v>5.6299999999999996E-3</v>
      </c>
      <c r="AI59">
        <v>0.14912700000000001</v>
      </c>
      <c r="AJ59">
        <v>8.8950000000000001E-3</v>
      </c>
      <c r="AK59">
        <v>2.088E-3</v>
      </c>
      <c r="AL59">
        <v>1.4047E-2</v>
      </c>
      <c r="AM59">
        <v>3.4906E-2</v>
      </c>
      <c r="AN59">
        <v>3.3827000000000003E-2</v>
      </c>
      <c r="AO59">
        <v>3.3827000000000003E-2</v>
      </c>
      <c r="AP59">
        <v>3.2471549999999998</v>
      </c>
      <c r="AQ59">
        <f t="shared" si="0"/>
        <v>2.5471550000000001</v>
      </c>
      <c r="AR59" s="21">
        <f t="shared" si="1"/>
        <v>0.13268205003348388</v>
      </c>
      <c r="AS59" s="21"/>
      <c r="AT59" s="21">
        <f t="shared" si="4"/>
        <v>9.6476007543086051E-2</v>
      </c>
      <c r="AU59" s="21">
        <f t="shared" si="2"/>
        <v>9.7916046644373589E-2</v>
      </c>
      <c r="AV59" s="21">
        <f t="shared" si="3"/>
        <v>4.3028791372559647E-2</v>
      </c>
      <c r="AW59" s="21"/>
      <c r="AX59" s="21"/>
      <c r="AY59" s="21"/>
      <c r="AZ59" s="22"/>
      <c r="BA59" s="22"/>
      <c r="BB59" s="22"/>
      <c r="BC59" s="22"/>
      <c r="BD59" s="22"/>
      <c r="BE59" s="22"/>
      <c r="BF59" s="22"/>
      <c r="BG59" s="21"/>
    </row>
    <row r="60" spans="1:59" x14ac:dyDescent="0.3">
      <c r="A60">
        <v>9</v>
      </c>
      <c r="B60">
        <v>0.60587999999999997</v>
      </c>
      <c r="C60">
        <v>1.340741</v>
      </c>
      <c r="D60">
        <v>1.7979210000000001</v>
      </c>
      <c r="E60">
        <v>0</v>
      </c>
      <c r="F60">
        <v>2.4963060000000001</v>
      </c>
      <c r="G60">
        <v>180.28795</v>
      </c>
      <c r="H60">
        <v>0</v>
      </c>
      <c r="I60">
        <v>1315.310099</v>
      </c>
      <c r="J60">
        <v>927.87188900000001</v>
      </c>
      <c r="K60">
        <v>387.43821000000003</v>
      </c>
      <c r="L60">
        <v>7.1000000000000005E-5</v>
      </c>
      <c r="M60">
        <v>498235.88784400001</v>
      </c>
      <c r="N60">
        <v>208.484151</v>
      </c>
      <c r="O60">
        <v>100.492627</v>
      </c>
      <c r="P60">
        <v>1.749363</v>
      </c>
      <c r="Q60">
        <v>0.83802699999999997</v>
      </c>
      <c r="R60">
        <v>0.120888</v>
      </c>
      <c r="S60">
        <v>1.70902</v>
      </c>
      <c r="T60">
        <v>0.67558099999999999</v>
      </c>
      <c r="U60">
        <v>6.7419999999999997E-3</v>
      </c>
      <c r="V60">
        <v>2.2100000000000002E-3</v>
      </c>
      <c r="W60">
        <v>0.39143</v>
      </c>
      <c r="X60">
        <v>2.1287E-2</v>
      </c>
      <c r="Y60">
        <v>8.4519999999999994E-3</v>
      </c>
      <c r="Z60">
        <v>6.5467999999999998E-2</v>
      </c>
      <c r="AA60">
        <v>0.12499200000000001</v>
      </c>
      <c r="AB60">
        <v>0.76888100000000004</v>
      </c>
      <c r="AC60">
        <v>1.885996</v>
      </c>
      <c r="AD60">
        <v>0.123738</v>
      </c>
      <c r="AE60">
        <v>0.164858</v>
      </c>
      <c r="AF60">
        <v>3.0782050000000001</v>
      </c>
      <c r="AG60">
        <v>3.3688000000000003E-2</v>
      </c>
      <c r="AH60">
        <v>6.5360000000000001E-3</v>
      </c>
      <c r="AI60">
        <v>0.172039</v>
      </c>
      <c r="AJ60">
        <v>1.0260999999999999E-2</v>
      </c>
      <c r="AK60">
        <v>2.4109999999999999E-3</v>
      </c>
      <c r="AL60">
        <v>1.4022E-2</v>
      </c>
      <c r="AM60">
        <v>3.4828999999999999E-2</v>
      </c>
      <c r="AN60">
        <v>3.8170999999999997E-2</v>
      </c>
      <c r="AO60">
        <v>3.8170999999999997E-2</v>
      </c>
      <c r="AP60">
        <v>3.5363790000000002</v>
      </c>
      <c r="AQ60">
        <f t="shared" si="0"/>
        <v>2.836379</v>
      </c>
      <c r="AR60" s="21">
        <f t="shared" si="1"/>
        <v>0.15053023558945777</v>
      </c>
      <c r="AS60" s="21"/>
      <c r="AT60" s="21">
        <f t="shared" si="4"/>
        <v>7.1957229280738083E-2</v>
      </c>
      <c r="AU60" s="21">
        <f t="shared" si="2"/>
        <v>8.4181365677335238E-2</v>
      </c>
      <c r="AV60" s="21">
        <f t="shared" si="3"/>
        <v>3.6993065362038051E-2</v>
      </c>
      <c r="AW60" s="21"/>
      <c r="AX60" s="21"/>
      <c r="AY60" s="21"/>
      <c r="AZ60" s="22"/>
      <c r="BA60" s="22"/>
      <c r="BB60" s="22"/>
      <c r="BC60" s="22"/>
      <c r="BD60" s="22"/>
      <c r="BE60" s="22"/>
      <c r="BF60" s="22"/>
      <c r="BG60" s="21"/>
    </row>
    <row r="61" spans="1:59" x14ac:dyDescent="0.3">
      <c r="A61">
        <v>10</v>
      </c>
      <c r="B61">
        <v>0.69838599999999995</v>
      </c>
      <c r="C61">
        <v>1.33945</v>
      </c>
      <c r="D61">
        <v>2.0704189999999998</v>
      </c>
      <c r="E61">
        <v>-6.0000000000000002E-6</v>
      </c>
      <c r="F61">
        <v>2.874663</v>
      </c>
      <c r="G61">
        <v>207.57256599999999</v>
      </c>
      <c r="H61">
        <v>0</v>
      </c>
      <c r="I61">
        <v>1413.251835</v>
      </c>
      <c r="J61">
        <v>969.38640199999998</v>
      </c>
      <c r="K61">
        <v>443.86543399999999</v>
      </c>
      <c r="L61">
        <v>7.1000000000000005E-5</v>
      </c>
      <c r="M61">
        <v>497880.150799</v>
      </c>
      <c r="N61">
        <v>240.030068</v>
      </c>
      <c r="O61">
        <v>115.70697699999999</v>
      </c>
      <c r="P61">
        <v>2.0145050000000002</v>
      </c>
      <c r="Q61">
        <v>0.96679400000000004</v>
      </c>
      <c r="R61">
        <v>0.139677</v>
      </c>
      <c r="S61">
        <v>1.6965939999999999</v>
      </c>
      <c r="T61">
        <v>0.78367399999999998</v>
      </c>
      <c r="U61">
        <v>7.8189999999999996E-3</v>
      </c>
      <c r="V61">
        <v>2.5660000000000001E-3</v>
      </c>
      <c r="W61">
        <v>0.45119199999999998</v>
      </c>
      <c r="X61">
        <v>2.4531000000000001E-2</v>
      </c>
      <c r="Y61">
        <v>9.7509999999999993E-3</v>
      </c>
      <c r="Z61">
        <v>6.5335000000000004E-2</v>
      </c>
      <c r="AA61">
        <v>0.12467499999999999</v>
      </c>
      <c r="AB61">
        <v>0.88541499999999995</v>
      </c>
      <c r="AC61">
        <v>2.1759529999999998</v>
      </c>
      <c r="AD61">
        <v>0.142981</v>
      </c>
      <c r="AE61">
        <v>0.163659</v>
      </c>
      <c r="AF61">
        <v>3.570716</v>
      </c>
      <c r="AG61">
        <v>3.9072000000000003E-2</v>
      </c>
      <c r="AH61">
        <v>7.5880000000000001E-3</v>
      </c>
      <c r="AI61">
        <v>0.19830500000000001</v>
      </c>
      <c r="AJ61">
        <v>1.1825E-2</v>
      </c>
      <c r="AK61">
        <v>2.7810000000000001E-3</v>
      </c>
      <c r="AL61">
        <v>1.3993999999999999E-2</v>
      </c>
      <c r="AM61">
        <v>3.4741000000000001E-2</v>
      </c>
      <c r="AN61">
        <v>4.3151000000000002E-2</v>
      </c>
      <c r="AO61">
        <v>4.3151000000000002E-2</v>
      </c>
      <c r="AP61">
        <v>3.847226</v>
      </c>
      <c r="AQ61">
        <f t="shared" si="0"/>
        <v>3.1472259999999999</v>
      </c>
      <c r="AR61" s="21">
        <f t="shared" si="1"/>
        <v>0.16054752981542547</v>
      </c>
      <c r="AS61" s="21"/>
      <c r="AT61" s="21">
        <f t="shared" si="4"/>
        <v>5.3721474695388467E-2</v>
      </c>
      <c r="AU61" s="21">
        <f t="shared" si="2"/>
        <v>7.2373341590008952E-2</v>
      </c>
      <c r="AV61" s="21">
        <f t="shared" si="3"/>
        <v>3.1803980018946243E-2</v>
      </c>
      <c r="AW61" s="21"/>
      <c r="AX61" s="21"/>
      <c r="AY61" s="21"/>
      <c r="AZ61" s="22"/>
      <c r="BA61" s="22"/>
      <c r="BB61" s="22"/>
      <c r="BC61" s="22"/>
      <c r="BD61" s="22"/>
      <c r="BE61" s="22"/>
      <c r="BF61" s="22"/>
      <c r="BG61" s="21"/>
    </row>
    <row r="62" spans="1:59" x14ac:dyDescent="0.3">
      <c r="A62">
        <v>11</v>
      </c>
      <c r="B62">
        <v>0.80424399999999996</v>
      </c>
      <c r="C62">
        <v>1.3379719999999999</v>
      </c>
      <c r="D62">
        <v>2.3816069999999998</v>
      </c>
      <c r="E62">
        <v>1.5E-5</v>
      </c>
      <c r="F62">
        <v>3.3067289999999998</v>
      </c>
      <c r="G62">
        <v>238.716769</v>
      </c>
      <c r="H62">
        <v>0</v>
      </c>
      <c r="I62">
        <v>1525.9276090000001</v>
      </c>
      <c r="J62">
        <v>1017.129755</v>
      </c>
      <c r="K62">
        <v>508.79785399999997</v>
      </c>
      <c r="L62">
        <v>7.1000000000000005E-5</v>
      </c>
      <c r="M62">
        <v>497471.03894200001</v>
      </c>
      <c r="N62">
        <v>276.03641099999999</v>
      </c>
      <c r="O62">
        <v>133.075446</v>
      </c>
      <c r="P62">
        <v>2.3172860000000002</v>
      </c>
      <c r="Q62">
        <v>1.1144229999999999</v>
      </c>
      <c r="R62">
        <v>0.16128999999999999</v>
      </c>
      <c r="S62">
        <v>1.6824079999999999</v>
      </c>
      <c r="T62">
        <v>0.90906100000000001</v>
      </c>
      <c r="U62">
        <v>9.0670000000000004E-3</v>
      </c>
      <c r="V62">
        <v>2.9789999999999999E-3</v>
      </c>
      <c r="W62">
        <v>0.51958000000000004</v>
      </c>
      <c r="X62">
        <v>2.8242E-2</v>
      </c>
      <c r="Y62">
        <v>1.1239000000000001E-2</v>
      </c>
      <c r="Z62">
        <v>6.5183000000000005E-2</v>
      </c>
      <c r="AA62">
        <v>0.12431</v>
      </c>
      <c r="AB62">
        <v>1.0184899999999999</v>
      </c>
      <c r="AC62">
        <v>2.5084390000000001</v>
      </c>
      <c r="AD62">
        <v>0.16511999999999999</v>
      </c>
      <c r="AE62">
        <v>0.16228999999999999</v>
      </c>
      <c r="AF62">
        <v>4.1420300000000001</v>
      </c>
      <c r="AG62">
        <v>4.5317000000000003E-2</v>
      </c>
      <c r="AH62">
        <v>8.8109999999999994E-3</v>
      </c>
      <c r="AI62">
        <v>0.22836100000000001</v>
      </c>
      <c r="AJ62">
        <v>1.3615E-2</v>
      </c>
      <c r="AK62">
        <v>3.2060000000000001E-3</v>
      </c>
      <c r="AL62">
        <v>1.3960999999999999E-2</v>
      </c>
      <c r="AM62">
        <v>3.4639000000000003E-2</v>
      </c>
      <c r="AN62">
        <v>4.8848000000000003E-2</v>
      </c>
      <c r="AO62">
        <v>4.8848000000000003E-2</v>
      </c>
      <c r="AP62">
        <v>4.1792290000000003</v>
      </c>
      <c r="AQ62">
        <f t="shared" si="0"/>
        <v>3.4792290000000001</v>
      </c>
      <c r="AR62" s="21">
        <f t="shared" si="1"/>
        <v>0.16458500563278439</v>
      </c>
      <c r="AS62" s="21"/>
      <c r="AT62" s="21">
        <f t="shared" si="4"/>
        <v>4.0151419234026174E-2</v>
      </c>
      <c r="AU62" s="21">
        <f t="shared" si="2"/>
        <v>6.2221762449531398E-2</v>
      </c>
      <c r="AV62" s="21">
        <f t="shared" si="3"/>
        <v>2.7342894935613232E-2</v>
      </c>
      <c r="AW62" s="21"/>
      <c r="AX62" s="21"/>
      <c r="AY62" s="21"/>
      <c r="AZ62" s="22"/>
      <c r="BA62" s="22"/>
      <c r="BB62" s="22"/>
      <c r="BC62" s="22"/>
      <c r="BD62" s="22"/>
      <c r="BE62" s="22"/>
      <c r="BF62" s="22"/>
      <c r="BG62" s="21"/>
    </row>
    <row r="63" spans="1:59" x14ac:dyDescent="0.3">
      <c r="A63">
        <v>12</v>
      </c>
      <c r="B63">
        <v>0.925122</v>
      </c>
      <c r="C63">
        <v>1.3362970000000001</v>
      </c>
      <c r="D63">
        <v>2.7361140000000002</v>
      </c>
      <c r="E63">
        <v>-7.9999999999999996E-6</v>
      </c>
      <c r="F63">
        <v>3.7989570000000001</v>
      </c>
      <c r="G63">
        <v>274.17999300000002</v>
      </c>
      <c r="H63">
        <v>0</v>
      </c>
      <c r="I63">
        <v>1655.3652070000001</v>
      </c>
      <c r="J63">
        <v>1071.9657540000001</v>
      </c>
      <c r="K63">
        <v>583.39945299999999</v>
      </c>
      <c r="L63">
        <v>7.1000000000000005E-5</v>
      </c>
      <c r="M63">
        <v>497001.15035000001</v>
      </c>
      <c r="N63">
        <v>317.03352999999998</v>
      </c>
      <c r="O63">
        <v>152.855062</v>
      </c>
      <c r="P63">
        <v>2.6622249999999998</v>
      </c>
      <c r="Q63">
        <v>1.283371</v>
      </c>
      <c r="R63">
        <v>0.186117</v>
      </c>
      <c r="S63">
        <v>1.6662440000000001</v>
      </c>
      <c r="T63">
        <v>1.0545100000000001</v>
      </c>
      <c r="U63">
        <v>1.0515E-2</v>
      </c>
      <c r="V63">
        <v>3.46E-3</v>
      </c>
      <c r="W63">
        <v>0.59767000000000003</v>
      </c>
      <c r="X63">
        <v>3.2478E-2</v>
      </c>
      <c r="Y63">
        <v>1.2942E-2</v>
      </c>
      <c r="Z63">
        <v>6.5007999999999996E-2</v>
      </c>
      <c r="AA63">
        <v>0.123894</v>
      </c>
      <c r="AB63">
        <v>1.170094</v>
      </c>
      <c r="AC63">
        <v>2.8890099999999999</v>
      </c>
      <c r="AD63">
        <v>0.190555</v>
      </c>
      <c r="AE63">
        <v>0.16073000000000001</v>
      </c>
      <c r="AF63">
        <v>4.8047529999999998</v>
      </c>
      <c r="AG63">
        <v>5.2557E-2</v>
      </c>
      <c r="AH63">
        <v>1.0232E-2</v>
      </c>
      <c r="AI63">
        <v>0.26268200000000003</v>
      </c>
      <c r="AJ63">
        <v>1.5658999999999999E-2</v>
      </c>
      <c r="AK63">
        <v>3.692E-3</v>
      </c>
      <c r="AL63">
        <v>1.3923E-2</v>
      </c>
      <c r="AM63">
        <v>3.4522999999999998E-2</v>
      </c>
      <c r="AN63">
        <v>5.5350999999999997E-2</v>
      </c>
      <c r="AO63">
        <v>5.5350999999999997E-2</v>
      </c>
      <c r="AP63">
        <v>4.5316179999999999</v>
      </c>
      <c r="AQ63">
        <f t="shared" si="0"/>
        <v>3.8316179999999997</v>
      </c>
      <c r="AR63" s="21">
        <f t="shared" si="1"/>
        <v>0.16412526545186285</v>
      </c>
      <c r="AS63" s="21"/>
      <c r="AT63" s="21">
        <f t="shared" si="4"/>
        <v>3.0046777949831641E-2</v>
      </c>
      <c r="AU63" s="21">
        <f t="shared" si="2"/>
        <v>5.3493983047546496E-2</v>
      </c>
      <c r="AV63" s="21">
        <f t="shared" si="3"/>
        <v>2.350739796783061E-2</v>
      </c>
      <c r="AW63" s="21"/>
      <c r="AX63" s="21"/>
      <c r="AY63" s="21"/>
      <c r="AZ63" s="22"/>
      <c r="BA63" s="22"/>
      <c r="BB63" s="22"/>
      <c r="BC63" s="22"/>
      <c r="BD63" s="22"/>
      <c r="BE63" s="22"/>
      <c r="BF63" s="22"/>
      <c r="BG63" s="21"/>
    </row>
    <row r="64" spans="1:59" x14ac:dyDescent="0.3">
      <c r="A64">
        <v>13</v>
      </c>
      <c r="B64">
        <v>1.062843</v>
      </c>
      <c r="C64">
        <v>1.33439</v>
      </c>
      <c r="D64">
        <v>3.1389330000000002</v>
      </c>
      <c r="E64">
        <v>1.9000000000000001E-5</v>
      </c>
      <c r="F64">
        <v>4.3582539999999996</v>
      </c>
      <c r="G64">
        <v>314.45214299999998</v>
      </c>
      <c r="H64">
        <v>0</v>
      </c>
      <c r="I64">
        <v>1803.8178820000001</v>
      </c>
      <c r="J64">
        <v>1134.8561830000001</v>
      </c>
      <c r="K64">
        <v>668.96169899999995</v>
      </c>
      <c r="L64">
        <v>7.1000000000000005E-5</v>
      </c>
      <c r="M64">
        <v>496462.24350600003</v>
      </c>
      <c r="N64">
        <v>363.58666399999998</v>
      </c>
      <c r="O64">
        <v>175.320179</v>
      </c>
      <c r="P64">
        <v>3.054163</v>
      </c>
      <c r="Q64">
        <v>1.4763440000000001</v>
      </c>
      <c r="R64">
        <v>0.21459800000000001</v>
      </c>
      <c r="S64">
        <v>1.647891</v>
      </c>
      <c r="T64">
        <v>1.223231</v>
      </c>
      <c r="U64">
        <v>1.2193000000000001E-2</v>
      </c>
      <c r="V64">
        <v>4.0179999999999999E-3</v>
      </c>
      <c r="W64">
        <v>0.68664000000000003</v>
      </c>
      <c r="X64">
        <v>3.73E-2</v>
      </c>
      <c r="Y64">
        <v>1.4886E-2</v>
      </c>
      <c r="Z64">
        <v>6.4809000000000005E-2</v>
      </c>
      <c r="AA64">
        <v>0.123419</v>
      </c>
      <c r="AB64">
        <v>1.3423529999999999</v>
      </c>
      <c r="AC64">
        <v>3.3237950000000001</v>
      </c>
      <c r="AD64">
        <v>0.21973999999999999</v>
      </c>
      <c r="AE64">
        <v>0.15895899999999999</v>
      </c>
      <c r="AF64">
        <v>5.5735099999999997</v>
      </c>
      <c r="AG64">
        <v>6.0953E-2</v>
      </c>
      <c r="AH64">
        <v>1.1885E-2</v>
      </c>
      <c r="AI64">
        <v>0.301784</v>
      </c>
      <c r="AJ64">
        <v>1.7985999999999999E-2</v>
      </c>
      <c r="AK64">
        <v>4.2469999999999999E-3</v>
      </c>
      <c r="AL64">
        <v>1.3880999999999999E-2</v>
      </c>
      <c r="AM64">
        <v>3.4390999999999998E-2</v>
      </c>
      <c r="AN64">
        <v>6.2754000000000004E-2</v>
      </c>
      <c r="AO64">
        <v>6.2754000000000004E-2</v>
      </c>
      <c r="AP64">
        <v>4.9033309999999997</v>
      </c>
      <c r="AQ64">
        <f t="shared" si="0"/>
        <v>4.2033309999999995</v>
      </c>
      <c r="AR64" s="21">
        <f t="shared" si="1"/>
        <v>0.16035726510622847</v>
      </c>
      <c r="AS64" s="21"/>
      <c r="AT64" s="21">
        <f t="shared" si="4"/>
        <v>2.2517238550822206E-2</v>
      </c>
      <c r="AU64" s="21">
        <f t="shared" si="2"/>
        <v>4.5990678770661625E-2</v>
      </c>
      <c r="AV64" s="21">
        <f t="shared" si="3"/>
        <v>2.0210073465497164E-2</v>
      </c>
      <c r="AW64" s="21"/>
      <c r="AX64" s="21"/>
      <c r="AY64" s="21"/>
      <c r="AZ64" s="22"/>
      <c r="BA64" s="22"/>
      <c r="BB64" s="22"/>
      <c r="BC64" s="22"/>
      <c r="BD64" s="22"/>
      <c r="BE64" s="22"/>
      <c r="BF64" s="22"/>
      <c r="BG64" s="21"/>
    </row>
    <row r="65" spans="1:59" x14ac:dyDescent="0.3">
      <c r="A65">
        <v>14</v>
      </c>
      <c r="B65">
        <v>1.2193210000000001</v>
      </c>
      <c r="C65">
        <v>1.332241</v>
      </c>
      <c r="D65">
        <v>3.595234</v>
      </c>
      <c r="E65">
        <v>0</v>
      </c>
      <c r="F65">
        <v>4.9918240000000003</v>
      </c>
      <c r="G65">
        <v>360.04255000000001</v>
      </c>
      <c r="H65">
        <v>0</v>
      </c>
      <c r="I65">
        <v>1973.7714430000001</v>
      </c>
      <c r="J65">
        <v>1206.864693</v>
      </c>
      <c r="K65">
        <v>766.90674999999999</v>
      </c>
      <c r="L65">
        <v>7.1000000000000005E-5</v>
      </c>
      <c r="M65">
        <v>495845.20400299999</v>
      </c>
      <c r="N65">
        <v>416.28323699999999</v>
      </c>
      <c r="O65">
        <v>200.75626700000001</v>
      </c>
      <c r="P65">
        <v>3.498148</v>
      </c>
      <c r="Q65">
        <v>1.6962520000000001</v>
      </c>
      <c r="R65">
        <v>0.24721199999999999</v>
      </c>
      <c r="S65">
        <v>1.6271089999999999</v>
      </c>
      <c r="T65">
        <v>1.418947</v>
      </c>
      <c r="U65">
        <v>1.4139000000000001E-2</v>
      </c>
      <c r="V65">
        <v>4.6670000000000001E-3</v>
      </c>
      <c r="W65">
        <v>0.78772500000000001</v>
      </c>
      <c r="X65">
        <v>4.2775000000000001E-2</v>
      </c>
      <c r="Y65">
        <v>1.7101000000000002E-2</v>
      </c>
      <c r="Z65">
        <v>6.4583000000000002E-2</v>
      </c>
      <c r="AA65">
        <v>0.12288</v>
      </c>
      <c r="AB65">
        <v>1.5374859999999999</v>
      </c>
      <c r="AC65">
        <v>3.819385</v>
      </c>
      <c r="AD65">
        <v>0.25316899999999998</v>
      </c>
      <c r="AE65">
        <v>0.15695400000000001</v>
      </c>
      <c r="AF65">
        <v>6.4652690000000002</v>
      </c>
      <c r="AG65">
        <v>7.0688000000000001E-2</v>
      </c>
      <c r="AH65">
        <v>1.3808000000000001E-2</v>
      </c>
      <c r="AI65">
        <v>0.34621099999999999</v>
      </c>
      <c r="AJ65">
        <v>2.0628000000000001E-2</v>
      </c>
      <c r="AK65">
        <v>4.8799999999999998E-3</v>
      </c>
      <c r="AL65">
        <v>1.3832000000000001E-2</v>
      </c>
      <c r="AM65">
        <v>3.424E-2</v>
      </c>
      <c r="AN65">
        <v>7.1157999999999999E-2</v>
      </c>
      <c r="AO65">
        <v>7.1157999999999999E-2</v>
      </c>
      <c r="AP65">
        <v>5.2930349999999997</v>
      </c>
      <c r="AQ65">
        <f t="shared" si="0"/>
        <v>4.5930349999999995</v>
      </c>
      <c r="AR65" s="21">
        <f t="shared" si="1"/>
        <v>0.1542220440386349</v>
      </c>
      <c r="AS65" s="21"/>
      <c r="AT65" s="21">
        <f t="shared" si="4"/>
        <v>1.6901775692853022E-2</v>
      </c>
      <c r="AU65" s="21">
        <f t="shared" si="2"/>
        <v>3.9539690320550172E-2</v>
      </c>
      <c r="AV65" s="21">
        <f t="shared" si="3"/>
        <v>1.7375225120423155E-2</v>
      </c>
      <c r="AW65" s="21"/>
      <c r="AX65" s="21"/>
      <c r="AY65" s="21"/>
      <c r="AZ65" s="22"/>
      <c r="BA65" s="22"/>
      <c r="BB65" s="22"/>
      <c r="BC65" s="22"/>
      <c r="BD65" s="22"/>
      <c r="BE65" s="22"/>
      <c r="BF65" s="22"/>
      <c r="BG65" s="21"/>
    </row>
    <row r="66" spans="1:59" x14ac:dyDescent="0.3">
      <c r="A66">
        <v>15</v>
      </c>
      <c r="B66">
        <v>1.39659</v>
      </c>
      <c r="C66">
        <v>1.3298160000000001</v>
      </c>
      <c r="D66">
        <v>4.1103969999999999</v>
      </c>
      <c r="E66">
        <v>2.5000000000000001E-5</v>
      </c>
      <c r="F66">
        <v>5.7071120000000004</v>
      </c>
      <c r="G66">
        <v>411.47447499999998</v>
      </c>
      <c r="H66">
        <v>0</v>
      </c>
      <c r="I66">
        <v>2167.9484389999998</v>
      </c>
      <c r="J66">
        <v>1289.159588</v>
      </c>
      <c r="K66">
        <v>878.78885100000002</v>
      </c>
      <c r="L66">
        <v>7.1000000000000005E-5</v>
      </c>
      <c r="M66">
        <v>495140.02067</v>
      </c>
      <c r="N66">
        <v>475.72628900000001</v>
      </c>
      <c r="O66">
        <v>229.457044</v>
      </c>
      <c r="P66">
        <v>3.999396</v>
      </c>
      <c r="Q66">
        <v>1.9462269999999999</v>
      </c>
      <c r="R66">
        <v>0.284493</v>
      </c>
      <c r="S66">
        <v>1.6036710000000001</v>
      </c>
      <c r="T66">
        <v>1.645977</v>
      </c>
      <c r="U66">
        <v>1.6393999999999999E-2</v>
      </c>
      <c r="V66">
        <v>5.4229999999999999E-3</v>
      </c>
      <c r="W66">
        <v>0.90224000000000004</v>
      </c>
      <c r="X66">
        <v>4.8972000000000002E-2</v>
      </c>
      <c r="Y66">
        <v>1.9618E-2</v>
      </c>
      <c r="Z66">
        <v>6.4324999999999993E-2</v>
      </c>
      <c r="AA66">
        <v>0.122267</v>
      </c>
      <c r="AB66">
        <v>1.757784</v>
      </c>
      <c r="AC66">
        <v>4.3828950000000004</v>
      </c>
      <c r="AD66">
        <v>0.29139199999999998</v>
      </c>
      <c r="AE66">
        <v>0.154693</v>
      </c>
      <c r="AF66">
        <v>7.4997069999999999</v>
      </c>
      <c r="AG66">
        <v>8.1975000000000006E-2</v>
      </c>
      <c r="AH66">
        <v>1.6043999999999999E-2</v>
      </c>
      <c r="AI66">
        <v>0.39654</v>
      </c>
      <c r="AJ66">
        <v>2.3621E-2</v>
      </c>
      <c r="AK66">
        <v>5.5989999999999998E-3</v>
      </c>
      <c r="AL66">
        <v>1.3776999999999999E-2</v>
      </c>
      <c r="AM66">
        <v>3.4070000000000003E-2</v>
      </c>
      <c r="AN66">
        <v>8.0668000000000004E-2</v>
      </c>
      <c r="AO66">
        <v>8.0668000000000004E-2</v>
      </c>
      <c r="AP66">
        <v>5.6991610000000001</v>
      </c>
      <c r="AQ66">
        <f t="shared" si="0"/>
        <v>4.999161</v>
      </c>
      <c r="AR66" s="21">
        <f t="shared" si="1"/>
        <v>0.14646473283419748</v>
      </c>
      <c r="AS66" s="21"/>
      <c r="AT66" s="21">
        <f t="shared" si="4"/>
        <v>1.2709860381325704E-2</v>
      </c>
      <c r="AU66" s="21">
        <f t="shared" si="2"/>
        <v>3.3993701977136498E-2</v>
      </c>
      <c r="AV66" s="21">
        <f t="shared" si="3"/>
        <v>1.4938089911453673E-2</v>
      </c>
      <c r="AW66" s="21"/>
      <c r="AX66" s="21"/>
      <c r="AY66" s="21"/>
      <c r="AZ66" s="22"/>
      <c r="BA66" s="22"/>
      <c r="BB66" s="22"/>
      <c r="BC66" s="22"/>
      <c r="BD66" s="22"/>
      <c r="BE66" s="22"/>
      <c r="BF66" s="22"/>
      <c r="BG66" s="21"/>
    </row>
    <row r="67" spans="1:59" x14ac:dyDescent="0.3">
      <c r="A67">
        <v>16</v>
      </c>
      <c r="B67">
        <v>1.5967150000000001</v>
      </c>
      <c r="C67">
        <v>1.3271010000000001</v>
      </c>
      <c r="D67">
        <v>4.6897669999999998</v>
      </c>
      <c r="E67">
        <v>1.4E-5</v>
      </c>
      <c r="F67">
        <v>6.5115550000000004</v>
      </c>
      <c r="G67">
        <v>469.267492</v>
      </c>
      <c r="H67">
        <v>0</v>
      </c>
      <c r="I67">
        <v>2389.3032509999998</v>
      </c>
      <c r="J67">
        <v>1383.0130859999999</v>
      </c>
      <c r="K67">
        <v>1006.290165</v>
      </c>
      <c r="L67">
        <v>7.1000000000000005E-5</v>
      </c>
      <c r="M67">
        <v>494335.791891</v>
      </c>
      <c r="N67">
        <v>542.51415499999996</v>
      </c>
      <c r="O67">
        <v>261.71462400000001</v>
      </c>
      <c r="P67">
        <v>4.5631170000000001</v>
      </c>
      <c r="Q67">
        <v>2.2295600000000002</v>
      </c>
      <c r="R67">
        <v>0.32701599999999997</v>
      </c>
      <c r="S67">
        <v>1.577339</v>
      </c>
      <c r="T67">
        <v>1.909332</v>
      </c>
      <c r="U67">
        <v>1.9008000000000001E-2</v>
      </c>
      <c r="V67">
        <v>6.3010000000000002E-3</v>
      </c>
      <c r="W67">
        <v>1.0315190000000001</v>
      </c>
      <c r="X67">
        <v>5.5961999999999998E-2</v>
      </c>
      <c r="Y67">
        <v>2.2468999999999999E-2</v>
      </c>
      <c r="Z67">
        <v>6.4033999999999994E-2</v>
      </c>
      <c r="AA67">
        <v>0.121576</v>
      </c>
      <c r="AB67">
        <v>2.005538</v>
      </c>
      <c r="AC67">
        <v>5.0218059999999998</v>
      </c>
      <c r="AD67">
        <v>0.33500200000000002</v>
      </c>
      <c r="AE67">
        <v>0.15215200000000001</v>
      </c>
      <c r="AF67">
        <v>8.6996549999999999</v>
      </c>
      <c r="AG67">
        <v>9.5061000000000007E-2</v>
      </c>
      <c r="AH67">
        <v>1.8647E-2</v>
      </c>
      <c r="AI67">
        <v>0.45335599999999998</v>
      </c>
      <c r="AJ67">
        <v>2.6995999999999999E-2</v>
      </c>
      <c r="AK67">
        <v>6.4140000000000004E-3</v>
      </c>
      <c r="AL67">
        <v>1.3715E-2</v>
      </c>
      <c r="AM67">
        <v>3.3876999999999997E-2</v>
      </c>
      <c r="AN67">
        <v>9.1391E-2</v>
      </c>
      <c r="AO67">
        <v>9.1391E-2</v>
      </c>
      <c r="AP67">
        <v>6.1199399999999997</v>
      </c>
      <c r="AQ67">
        <f t="shared" si="0"/>
        <v>5.4199399999999995</v>
      </c>
      <c r="AR67" s="21">
        <f t="shared" si="1"/>
        <v>0.1376668602900035</v>
      </c>
      <c r="AS67" s="21"/>
      <c r="AT67" s="21">
        <f t="shared" si="4"/>
        <v>9.5771613323520233E-3</v>
      </c>
      <c r="AU67" s="21">
        <f t="shared" si="2"/>
        <v>2.922551899410062E-2</v>
      </c>
      <c r="AV67" s="21">
        <f t="shared" si="3"/>
        <v>1.2842693762298869E-2</v>
      </c>
      <c r="AW67" s="21"/>
      <c r="AX67" s="21"/>
      <c r="AY67" s="21"/>
      <c r="AZ67" s="22"/>
      <c r="BA67" s="22"/>
      <c r="BB67" s="22"/>
      <c r="BC67" s="22"/>
      <c r="BD67" s="22"/>
      <c r="BE67" s="22"/>
      <c r="BF67" s="22"/>
      <c r="BG67" s="21"/>
    </row>
    <row r="68" spans="1:59" x14ac:dyDescent="0.3">
      <c r="A68">
        <v>17</v>
      </c>
      <c r="B68">
        <v>1.821787</v>
      </c>
      <c r="C68">
        <v>1.324071</v>
      </c>
      <c r="D68">
        <v>5.338552</v>
      </c>
      <c r="E68">
        <v>-1.5999999999999999E-5</v>
      </c>
      <c r="F68">
        <v>7.4124040000000004</v>
      </c>
      <c r="G68">
        <v>533.92342799999994</v>
      </c>
      <c r="H68">
        <v>0</v>
      </c>
      <c r="I68">
        <v>2641.0100470000002</v>
      </c>
      <c r="J68">
        <v>1489.7977719999999</v>
      </c>
      <c r="K68">
        <v>1151.2122750000001</v>
      </c>
      <c r="L68">
        <v>7.1000000000000005E-5</v>
      </c>
      <c r="M68">
        <v>493420.756024</v>
      </c>
      <c r="N68">
        <v>617.22401400000001</v>
      </c>
      <c r="O68">
        <v>297.81185299999999</v>
      </c>
      <c r="P68">
        <v>5.194394</v>
      </c>
      <c r="Q68">
        <v>2.5496819999999998</v>
      </c>
      <c r="R68">
        <v>0.37540400000000002</v>
      </c>
      <c r="S68">
        <v>1.547893</v>
      </c>
      <c r="T68">
        <v>2.214823</v>
      </c>
      <c r="U68">
        <v>2.2037000000000001E-2</v>
      </c>
      <c r="V68">
        <v>7.3239999999999998E-3</v>
      </c>
      <c r="W68">
        <v>1.1769099999999999</v>
      </c>
      <c r="X68">
        <v>6.3813999999999996E-2</v>
      </c>
      <c r="Y68">
        <v>2.5687000000000001E-2</v>
      </c>
      <c r="Z68">
        <v>6.3704999999999998E-2</v>
      </c>
      <c r="AA68">
        <v>0.120797</v>
      </c>
      <c r="AB68">
        <v>2.282978</v>
      </c>
      <c r="AC68">
        <v>5.7439359999999997</v>
      </c>
      <c r="AD68">
        <v>0.38464599999999999</v>
      </c>
      <c r="AE68">
        <v>0.14931</v>
      </c>
      <c r="AF68">
        <v>10.091592</v>
      </c>
      <c r="AG68">
        <v>0.110231</v>
      </c>
      <c r="AH68">
        <v>2.1677999999999999E-2</v>
      </c>
      <c r="AI68">
        <v>0.51725299999999996</v>
      </c>
      <c r="AJ68">
        <v>3.0790000000000001E-2</v>
      </c>
      <c r="AK68">
        <v>7.3340000000000002E-3</v>
      </c>
      <c r="AL68">
        <v>1.3644E-2</v>
      </c>
      <c r="AM68">
        <v>3.3660000000000002E-2</v>
      </c>
      <c r="AN68">
        <v>0.103431</v>
      </c>
      <c r="AO68">
        <v>0.103431</v>
      </c>
      <c r="AP68">
        <v>6.553439</v>
      </c>
      <c r="AQ68">
        <f t="shared" si="0"/>
        <v>5.8534389999999998</v>
      </c>
      <c r="AR68" s="21">
        <f t="shared" si="1"/>
        <v>0.12827983391951686</v>
      </c>
      <c r="AS68" s="21"/>
      <c r="AT68" s="21">
        <f t="shared" si="4"/>
        <v>7.2331176593642054E-3</v>
      </c>
      <c r="AU68" s="21">
        <f t="shared" si="2"/>
        <v>2.5126090962293929E-2</v>
      </c>
      <c r="AV68" s="21">
        <f t="shared" si="3"/>
        <v>1.1041143871463838E-2</v>
      </c>
      <c r="AW68" s="21"/>
      <c r="AX68" s="21"/>
      <c r="AY68" s="21"/>
      <c r="AZ68" s="22"/>
      <c r="BA68" s="22"/>
      <c r="BB68" s="22"/>
      <c r="BC68" s="22"/>
      <c r="BD68" s="22"/>
      <c r="BE68" s="22"/>
      <c r="BF68" s="22"/>
      <c r="BG68" s="21"/>
    </row>
    <row r="69" spans="1:59" x14ac:dyDescent="0.3">
      <c r="A69">
        <v>18</v>
      </c>
      <c r="B69">
        <v>2.0738530000000002</v>
      </c>
      <c r="C69">
        <v>1.3206979999999999</v>
      </c>
      <c r="D69">
        <v>6.0616649999999996</v>
      </c>
      <c r="E69">
        <v>3.6999999999999998E-5</v>
      </c>
      <c r="F69">
        <v>8.4164390000000004</v>
      </c>
      <c r="G69">
        <v>605.90477699999997</v>
      </c>
      <c r="H69">
        <v>0</v>
      </c>
      <c r="I69">
        <v>2926.439824</v>
      </c>
      <c r="J69">
        <v>1610.9787269999999</v>
      </c>
      <c r="K69">
        <v>1315.4610970000001</v>
      </c>
      <c r="L69">
        <v>7.1000000000000005E-5</v>
      </c>
      <c r="M69">
        <v>492382.35880599997</v>
      </c>
      <c r="N69">
        <v>700.38685699999996</v>
      </c>
      <c r="O69">
        <v>338.01036099999999</v>
      </c>
      <c r="P69">
        <v>5.8979739999999996</v>
      </c>
      <c r="Q69">
        <v>2.9101020000000002</v>
      </c>
      <c r="R69">
        <v>0.43032399999999998</v>
      </c>
      <c r="S69">
        <v>1.5151349999999999</v>
      </c>
      <c r="T69">
        <v>2.569191</v>
      </c>
      <c r="U69">
        <v>2.5545999999999999E-2</v>
      </c>
      <c r="V69">
        <v>8.515E-3</v>
      </c>
      <c r="W69">
        <v>1.3397349999999999</v>
      </c>
      <c r="X69">
        <v>7.2596999999999995E-2</v>
      </c>
      <c r="Y69">
        <v>2.9305999999999999E-2</v>
      </c>
      <c r="Z69">
        <v>6.3335000000000002E-2</v>
      </c>
      <c r="AA69">
        <v>0.119923</v>
      </c>
      <c r="AB69">
        <v>2.5921910000000001</v>
      </c>
      <c r="AC69">
        <v>6.5573030000000001</v>
      </c>
      <c r="AD69">
        <v>0.44101299999999999</v>
      </c>
      <c r="AE69">
        <v>0.14615</v>
      </c>
      <c r="AF69">
        <v>11.706237</v>
      </c>
      <c r="AG69">
        <v>0.12781500000000001</v>
      </c>
      <c r="AH69">
        <v>2.5208999999999999E-2</v>
      </c>
      <c r="AI69">
        <v>0.58881099999999997</v>
      </c>
      <c r="AJ69">
        <v>3.5034999999999997E-2</v>
      </c>
      <c r="AK69">
        <v>8.3689999999999997E-3</v>
      </c>
      <c r="AL69">
        <v>1.3565000000000001E-2</v>
      </c>
      <c r="AM69">
        <v>3.3416000000000001E-2</v>
      </c>
      <c r="AN69">
        <v>0.116892</v>
      </c>
      <c r="AO69">
        <v>0.116892</v>
      </c>
      <c r="AP69">
        <v>6.9976099999999999</v>
      </c>
      <c r="AQ69">
        <f t="shared" si="0"/>
        <v>6.2976099999999997</v>
      </c>
      <c r="AR69" s="21">
        <f t="shared" si="1"/>
        <v>0.11865021316907158</v>
      </c>
      <c r="AS69" s="21"/>
      <c r="AT69" s="21">
        <f t="shared" si="4"/>
        <v>5.4767385574629518E-3</v>
      </c>
      <c r="AU69" s="21">
        <f t="shared" si="2"/>
        <v>2.1601780603468131E-2</v>
      </c>
      <c r="AV69" s="21">
        <f t="shared" si="3"/>
        <v>9.4924530201278886E-3</v>
      </c>
      <c r="AW69" s="21"/>
      <c r="AX69" s="21"/>
      <c r="AY69" s="21"/>
      <c r="AZ69" s="22"/>
      <c r="BA69" s="22"/>
      <c r="BB69" s="22"/>
      <c r="BC69" s="22"/>
      <c r="BD69" s="22"/>
      <c r="BE69" s="22"/>
      <c r="BF69" s="22"/>
      <c r="BG69" s="21"/>
    </row>
    <row r="70" spans="1:59" x14ac:dyDescent="0.3">
      <c r="A70">
        <v>19</v>
      </c>
      <c r="B70">
        <v>2.3547750000000001</v>
      </c>
      <c r="C70">
        <v>1.31698</v>
      </c>
      <c r="D70">
        <v>6.8633090000000001</v>
      </c>
      <c r="E70">
        <v>0</v>
      </c>
      <c r="F70">
        <v>9.5295380000000005</v>
      </c>
      <c r="G70">
        <v>685.604645</v>
      </c>
      <c r="H70">
        <v>0</v>
      </c>
      <c r="I70">
        <v>3249.1223399999999</v>
      </c>
      <c r="J70">
        <v>1748.0996560000001</v>
      </c>
      <c r="K70">
        <v>1501.022684</v>
      </c>
      <c r="L70">
        <v>7.1000000000000005E-5</v>
      </c>
      <c r="M70">
        <v>491207.37226899998</v>
      </c>
      <c r="N70">
        <v>792.45280200000002</v>
      </c>
      <c r="O70">
        <v>382.53373499999998</v>
      </c>
      <c r="P70">
        <v>6.6779760000000001</v>
      </c>
      <c r="Q70">
        <v>3.3142770000000001</v>
      </c>
      <c r="R70">
        <v>0.49246699999999999</v>
      </c>
      <c r="S70">
        <v>1.47889</v>
      </c>
      <c r="T70">
        <v>2.9802580000000001</v>
      </c>
      <c r="U70">
        <v>2.9613E-2</v>
      </c>
      <c r="V70">
        <v>9.9019999999999993E-3</v>
      </c>
      <c r="W70">
        <v>1.5211950000000001</v>
      </c>
      <c r="X70">
        <v>8.2372000000000001E-2</v>
      </c>
      <c r="Y70">
        <v>3.3359E-2</v>
      </c>
      <c r="Z70">
        <v>6.2922000000000006E-2</v>
      </c>
      <c r="AA70">
        <v>0.118948</v>
      </c>
      <c r="AB70">
        <v>2.9349859999999999</v>
      </c>
      <c r="AC70">
        <v>7.4698310000000001</v>
      </c>
      <c r="AD70">
        <v>0.50482199999999999</v>
      </c>
      <c r="AE70">
        <v>0.142652</v>
      </c>
      <c r="AF70">
        <v>13.579222</v>
      </c>
      <c r="AG70">
        <v>0.148198</v>
      </c>
      <c r="AH70">
        <v>2.9323999999999999E-2</v>
      </c>
      <c r="AI70">
        <v>0.66855799999999999</v>
      </c>
      <c r="AJ70">
        <v>3.9761999999999999E-2</v>
      </c>
      <c r="AK70">
        <v>9.5289999999999993E-3</v>
      </c>
      <c r="AL70">
        <v>1.3476E-2</v>
      </c>
      <c r="AM70">
        <v>3.3145000000000001E-2</v>
      </c>
      <c r="AN70">
        <v>0.13186700000000001</v>
      </c>
      <c r="AO70">
        <v>0.13186700000000001</v>
      </c>
      <c r="AP70">
        <v>7.4503199999999996</v>
      </c>
      <c r="AQ70">
        <f t="shared" si="0"/>
        <v>6.7503199999999994</v>
      </c>
      <c r="AR70" s="21">
        <f t="shared" si="1"/>
        <v>0.10903818229861696</v>
      </c>
      <c r="AS70" s="21"/>
      <c r="AT70" s="21">
        <f t="shared" si="4"/>
        <v>4.1585586398145387E-3</v>
      </c>
      <c r="AU70" s="21">
        <f t="shared" si="2"/>
        <v>1.8571757314714065E-2</v>
      </c>
      <c r="AV70" s="21">
        <f t="shared" si="3"/>
        <v>8.1608679433564178E-3</v>
      </c>
      <c r="AW70" s="21"/>
      <c r="AX70" s="21"/>
      <c r="AY70" s="21"/>
      <c r="AZ70" s="22"/>
      <c r="BA70" s="22"/>
      <c r="BB70" s="22"/>
      <c r="BC70" s="22"/>
      <c r="BD70" s="22"/>
      <c r="BE70" s="22"/>
      <c r="BF70" s="22"/>
      <c r="BG70" s="21"/>
    </row>
    <row r="71" spans="1:59" x14ac:dyDescent="0.3">
      <c r="A71">
        <v>20</v>
      </c>
      <c r="B71">
        <v>2.666229</v>
      </c>
      <c r="C71">
        <v>1.312899</v>
      </c>
      <c r="D71">
        <v>7.7468859999999999</v>
      </c>
      <c r="E71">
        <v>0</v>
      </c>
      <c r="F71">
        <v>10.75642</v>
      </c>
      <c r="G71">
        <v>773.325918</v>
      </c>
      <c r="H71">
        <v>0</v>
      </c>
      <c r="I71">
        <v>3612.6978749999998</v>
      </c>
      <c r="J71">
        <v>1902.76484</v>
      </c>
      <c r="K71">
        <v>1709.933035</v>
      </c>
      <c r="L71">
        <v>7.1000000000000005E-5</v>
      </c>
      <c r="M71">
        <v>489882.049359</v>
      </c>
      <c r="N71">
        <v>893.76674100000002</v>
      </c>
      <c r="O71">
        <v>431.55616900000001</v>
      </c>
      <c r="P71">
        <v>7.5377049999999999</v>
      </c>
      <c r="Q71">
        <v>3.7655820000000002</v>
      </c>
      <c r="R71">
        <v>0.56255900000000003</v>
      </c>
      <c r="S71">
        <v>1.4390400000000001</v>
      </c>
      <c r="T71">
        <v>3.4570940000000001</v>
      </c>
      <c r="U71">
        <v>3.4324E-2</v>
      </c>
      <c r="V71">
        <v>1.1519E-2</v>
      </c>
      <c r="W71">
        <v>1.722372</v>
      </c>
      <c r="X71">
        <v>9.3190999999999996E-2</v>
      </c>
      <c r="Y71">
        <v>3.7877000000000001E-2</v>
      </c>
      <c r="Z71">
        <v>6.2461000000000003E-2</v>
      </c>
      <c r="AA71">
        <v>0.117864</v>
      </c>
      <c r="AB71">
        <v>3.3128129999999998</v>
      </c>
      <c r="AC71">
        <v>8.4892959999999995</v>
      </c>
      <c r="AD71">
        <v>0.57682999999999995</v>
      </c>
      <c r="AE71">
        <v>0.13880700000000001</v>
      </c>
      <c r="AF71">
        <v>15.751880999999999</v>
      </c>
      <c r="AG71">
        <v>0.171821</v>
      </c>
      <c r="AH71">
        <v>3.4119999999999998E-2</v>
      </c>
      <c r="AI71">
        <v>0.756969</v>
      </c>
      <c r="AJ71">
        <v>4.4997000000000002E-2</v>
      </c>
      <c r="AK71">
        <v>1.0822E-2</v>
      </c>
      <c r="AL71">
        <v>1.3377999999999999E-2</v>
      </c>
      <c r="AM71">
        <v>3.2842000000000003E-2</v>
      </c>
      <c r="AN71">
        <v>0.14843500000000001</v>
      </c>
      <c r="AO71">
        <v>0.14843500000000001</v>
      </c>
      <c r="AP71">
        <v>7.9093999999999998</v>
      </c>
      <c r="AQ71">
        <f t="shared" si="0"/>
        <v>7.2093999999999996</v>
      </c>
      <c r="AR71" s="21">
        <f t="shared" si="1"/>
        <v>9.9637127687021043E-2</v>
      </c>
      <c r="AS71" s="21"/>
      <c r="AT71" s="21">
        <f t="shared" si="4"/>
        <v>3.1674627216674994E-3</v>
      </c>
      <c r="AU71" s="21">
        <f t="shared" si="2"/>
        <v>1.5966756598474397E-2</v>
      </c>
      <c r="AV71" s="21">
        <f t="shared" si="3"/>
        <v>7.0161117356400907E-3</v>
      </c>
      <c r="AW71" s="21"/>
      <c r="AX71" s="21"/>
      <c r="AY71" s="21"/>
      <c r="AZ71" s="22"/>
      <c r="BA71" s="22"/>
      <c r="BB71" s="22"/>
      <c r="BC71" s="22"/>
      <c r="BD71" s="22"/>
      <c r="BE71" s="22"/>
      <c r="BF71" s="22"/>
      <c r="BG71" s="21"/>
    </row>
    <row r="72" spans="1:59" x14ac:dyDescent="0.3">
      <c r="A72">
        <v>21</v>
      </c>
      <c r="B72">
        <v>3.0095339999999999</v>
      </c>
      <c r="C72">
        <v>1.308449</v>
      </c>
      <c r="D72">
        <v>8.7146059999999999</v>
      </c>
      <c r="E72">
        <v>2.6999999999999999E-5</v>
      </c>
      <c r="F72">
        <v>12.100141000000001</v>
      </c>
      <c r="G72">
        <v>869.24602800000002</v>
      </c>
      <c r="H72">
        <v>0</v>
      </c>
      <c r="I72">
        <v>4020.8515590000002</v>
      </c>
      <c r="J72">
        <v>2076.6140449999998</v>
      </c>
      <c r="K72">
        <v>1944.237513</v>
      </c>
      <c r="L72">
        <v>7.1000000000000005E-5</v>
      </c>
      <c r="M72">
        <v>488392.33894300001</v>
      </c>
      <c r="N72">
        <v>1004.527734</v>
      </c>
      <c r="O72">
        <v>485.182682</v>
      </c>
      <c r="P72">
        <v>8.4793000000000003</v>
      </c>
      <c r="Q72">
        <v>4.2671450000000002</v>
      </c>
      <c r="R72">
        <v>0.64133499999999999</v>
      </c>
      <c r="S72">
        <v>1.395521</v>
      </c>
      <c r="T72">
        <v>4.0102219999999997</v>
      </c>
      <c r="U72">
        <v>3.9780000000000003E-2</v>
      </c>
      <c r="V72">
        <v>1.3403999999999999E-2</v>
      </c>
      <c r="W72">
        <v>1.944116</v>
      </c>
      <c r="X72">
        <v>0.105097</v>
      </c>
      <c r="Y72">
        <v>4.2888000000000003E-2</v>
      </c>
      <c r="Z72">
        <v>6.1949999999999998E-2</v>
      </c>
      <c r="AA72">
        <v>0.116665</v>
      </c>
      <c r="AB72">
        <v>3.7266110000000001</v>
      </c>
      <c r="AC72">
        <v>9.6229479999999992</v>
      </c>
      <c r="AD72">
        <v>0.65780400000000006</v>
      </c>
      <c r="AE72">
        <v>0.13460800000000001</v>
      </c>
      <c r="AF72">
        <v>18.272161000000001</v>
      </c>
      <c r="AG72">
        <v>0.19919799999999999</v>
      </c>
      <c r="AH72">
        <v>3.9716000000000001E-2</v>
      </c>
      <c r="AI72">
        <v>0.85441599999999995</v>
      </c>
      <c r="AJ72">
        <v>5.0761000000000001E-2</v>
      </c>
      <c r="AK72">
        <v>1.2257000000000001E-2</v>
      </c>
      <c r="AL72">
        <v>1.3268E-2</v>
      </c>
      <c r="AM72">
        <v>3.2508000000000002E-2</v>
      </c>
      <c r="AN72">
        <v>0.166659</v>
      </c>
      <c r="AO72">
        <v>0.166659</v>
      </c>
      <c r="AP72">
        <v>8.3726730000000007</v>
      </c>
      <c r="AQ72">
        <f t="shared" si="0"/>
        <v>7.6726730000000005</v>
      </c>
      <c r="AR72" s="21">
        <f t="shared" si="1"/>
        <v>9.0586130288153058E-2</v>
      </c>
      <c r="AS72" s="21"/>
      <c r="AT72" s="21">
        <f t="shared" si="4"/>
        <v>2.4207766001330577E-3</v>
      </c>
      <c r="AU72" s="21">
        <f t="shared" si="2"/>
        <v>1.372717930313039E-2</v>
      </c>
      <c r="AV72" s="21">
        <f t="shared" si="3"/>
        <v>6.0319429409828882E-3</v>
      </c>
      <c r="AW72" s="21"/>
      <c r="AX72" s="21"/>
      <c r="AY72" s="21"/>
      <c r="AZ72" s="22"/>
      <c r="BA72" s="22"/>
      <c r="BB72" s="22"/>
      <c r="BC72" s="22"/>
      <c r="BD72" s="22"/>
      <c r="BE72" s="22"/>
      <c r="BF72" s="22"/>
      <c r="BG72" s="21"/>
    </row>
    <row r="73" spans="1:59" x14ac:dyDescent="0.3">
      <c r="A73">
        <v>22</v>
      </c>
      <c r="B73">
        <v>3.385535</v>
      </c>
      <c r="C73">
        <v>1.303639</v>
      </c>
      <c r="D73">
        <v>9.7671709999999994</v>
      </c>
      <c r="E73">
        <v>3.0000000000000001E-5</v>
      </c>
      <c r="F73">
        <v>13.561688999999999</v>
      </c>
      <c r="G73">
        <v>973.38762099999997</v>
      </c>
      <c r="H73">
        <v>0</v>
      </c>
      <c r="I73">
        <v>4477.2335359999997</v>
      </c>
      <c r="J73">
        <v>2271.2915699999999</v>
      </c>
      <c r="K73">
        <v>2205.9419659999999</v>
      </c>
      <c r="L73">
        <v>7.1000000000000005E-5</v>
      </c>
      <c r="M73">
        <v>486724.15107399999</v>
      </c>
      <c r="N73">
        <v>1124.7551329999999</v>
      </c>
      <c r="O73">
        <v>543.43273599999998</v>
      </c>
      <c r="P73">
        <v>9.5034500000000008</v>
      </c>
      <c r="Q73">
        <v>4.8217220000000003</v>
      </c>
      <c r="R73">
        <v>0.72952300000000003</v>
      </c>
      <c r="S73">
        <v>1.348344</v>
      </c>
      <c r="T73">
        <v>4.6518499999999996</v>
      </c>
      <c r="U73">
        <v>4.6100000000000002E-2</v>
      </c>
      <c r="V73">
        <v>1.5602E-2</v>
      </c>
      <c r="W73">
        <v>2.1869710000000002</v>
      </c>
      <c r="X73">
        <v>0.11810900000000001</v>
      </c>
      <c r="Y73">
        <v>4.8411999999999997E-2</v>
      </c>
      <c r="Z73">
        <v>6.1386000000000003E-2</v>
      </c>
      <c r="AA73">
        <v>0.11534700000000001</v>
      </c>
      <c r="AB73">
        <v>4.1766800000000002</v>
      </c>
      <c r="AC73">
        <v>10.877229</v>
      </c>
      <c r="AD73">
        <v>0.74850700000000003</v>
      </c>
      <c r="AE73">
        <v>0.13005700000000001</v>
      </c>
      <c r="AF73">
        <v>21.195678999999998</v>
      </c>
      <c r="AG73">
        <v>0.23092199999999999</v>
      </c>
      <c r="AH73">
        <v>4.6245000000000001E-2</v>
      </c>
      <c r="AI73">
        <v>0.96113800000000005</v>
      </c>
      <c r="AJ73">
        <v>5.7064999999999998E-2</v>
      </c>
      <c r="AK73">
        <v>1.3840999999999999E-2</v>
      </c>
      <c r="AL73">
        <v>1.3148E-2</v>
      </c>
      <c r="AM73">
        <v>3.2141000000000003E-2</v>
      </c>
      <c r="AN73">
        <v>0.18657399999999999</v>
      </c>
      <c r="AO73">
        <v>0.18657399999999999</v>
      </c>
      <c r="AP73">
        <v>8.8379930000000009</v>
      </c>
      <c r="AQ73">
        <f t="shared" si="0"/>
        <v>8.1379930000000016</v>
      </c>
      <c r="AR73" s="21">
        <f t="shared" si="1"/>
        <v>8.1981382724691104E-2</v>
      </c>
      <c r="AS73" s="21"/>
      <c r="AT73" s="21">
        <f t="shared" si="4"/>
        <v>1.856937848693586E-3</v>
      </c>
      <c r="AU73" s="21">
        <f t="shared" si="2"/>
        <v>1.1801749107019092E-2</v>
      </c>
      <c r="AV73" s="21">
        <f t="shared" si="3"/>
        <v>5.1858590625599521E-3</v>
      </c>
      <c r="AW73" s="21"/>
      <c r="AX73" s="21"/>
      <c r="AY73" s="21"/>
      <c r="AZ73" s="22"/>
      <c r="BA73" s="22"/>
      <c r="BB73" s="22"/>
      <c r="BC73" s="22"/>
      <c r="BD73" s="22"/>
      <c r="BE73" s="22"/>
      <c r="BF73" s="22"/>
      <c r="BG73" s="21"/>
    </row>
    <row r="74" spans="1:59" x14ac:dyDescent="0.3">
      <c r="A74">
        <v>23</v>
      </c>
      <c r="B74">
        <v>3.7945180000000001</v>
      </c>
      <c r="C74">
        <v>1.2984800000000001</v>
      </c>
      <c r="D74">
        <v>10.903547</v>
      </c>
      <c r="E74">
        <v>3.3000000000000003E-5</v>
      </c>
      <c r="F74">
        <v>15.139627000000001</v>
      </c>
      <c r="G74">
        <v>1085.5934970000001</v>
      </c>
      <c r="H74">
        <v>0</v>
      </c>
      <c r="I74">
        <v>4985.367354</v>
      </c>
      <c r="J74">
        <v>2488.410269</v>
      </c>
      <c r="K74">
        <v>2496.957085</v>
      </c>
      <c r="L74">
        <v>7.1000000000000005E-5</v>
      </c>
      <c r="M74">
        <v>484863.665217</v>
      </c>
      <c r="N74">
        <v>1254.259646</v>
      </c>
      <c r="O74">
        <v>606.22621100000003</v>
      </c>
      <c r="P74">
        <v>10.609147</v>
      </c>
      <c r="Q74">
        <v>5.4315730000000002</v>
      </c>
      <c r="R74">
        <v>0.82783099999999998</v>
      </c>
      <c r="S74">
        <v>1.297606</v>
      </c>
      <c r="T74">
        <v>5.3961350000000001</v>
      </c>
      <c r="U74">
        <v>5.3418E-2</v>
      </c>
      <c r="V74">
        <v>1.8166999999999999E-2</v>
      </c>
      <c r="W74">
        <v>2.451117</v>
      </c>
      <c r="X74">
        <v>0.13223199999999999</v>
      </c>
      <c r="Y74">
        <v>5.4465E-2</v>
      </c>
      <c r="Z74">
        <v>6.0768000000000003E-2</v>
      </c>
      <c r="AA74">
        <v>0.11390699999999999</v>
      </c>
      <c r="AB74">
        <v>4.6625750000000004</v>
      </c>
      <c r="AC74">
        <v>12.257510999999999</v>
      </c>
      <c r="AD74">
        <v>0.84968900000000003</v>
      </c>
      <c r="AE74">
        <v>0.12516099999999999</v>
      </c>
      <c r="AF74">
        <v>24.586952</v>
      </c>
      <c r="AG74">
        <v>0.267681</v>
      </c>
      <c r="AH74">
        <v>5.3869E-2</v>
      </c>
      <c r="AI74">
        <v>1.077215</v>
      </c>
      <c r="AJ74">
        <v>6.3911999999999997E-2</v>
      </c>
      <c r="AK74">
        <v>1.5577000000000001E-2</v>
      </c>
      <c r="AL74">
        <v>1.3015000000000001E-2</v>
      </c>
      <c r="AM74">
        <v>3.1739999999999997E-2</v>
      </c>
      <c r="AN74">
        <v>0.20818800000000001</v>
      </c>
      <c r="AO74">
        <v>0.20818800000000001</v>
      </c>
      <c r="AP74">
        <v>9.3032690000000002</v>
      </c>
      <c r="AQ74">
        <f t="shared" si="0"/>
        <v>8.6032690000000009</v>
      </c>
      <c r="AR74" s="21">
        <f t="shared" si="1"/>
        <v>7.3885641792392556E-2</v>
      </c>
      <c r="AS74" s="21"/>
      <c r="AT74" s="21">
        <f t="shared" si="4"/>
        <v>1.4300858301195135E-3</v>
      </c>
      <c r="AU74" s="21">
        <f t="shared" si="2"/>
        <v>1.014638213808461E-2</v>
      </c>
      <c r="AV74" s="21">
        <f t="shared" si="3"/>
        <v>4.4583969985802574E-3</v>
      </c>
      <c r="AW74" s="21"/>
      <c r="AX74" s="21"/>
      <c r="AY74" s="21"/>
      <c r="AZ74" s="22"/>
      <c r="BA74" s="22"/>
      <c r="BB74" s="22"/>
      <c r="BC74" s="22"/>
      <c r="BD74" s="22"/>
      <c r="BE74" s="22"/>
      <c r="BF74" s="22"/>
      <c r="BG74" s="21"/>
    </row>
    <row r="75" spans="1:59" x14ac:dyDescent="0.3">
      <c r="A75">
        <v>24</v>
      </c>
      <c r="B75">
        <v>4.2360800000000003</v>
      </c>
      <c r="C75">
        <v>1.292996</v>
      </c>
      <c r="D75">
        <v>12.120708</v>
      </c>
      <c r="E75">
        <v>1.8E-5</v>
      </c>
      <c r="F75">
        <v>16.829771999999998</v>
      </c>
      <c r="G75">
        <v>1205.504365</v>
      </c>
      <c r="H75">
        <v>0</v>
      </c>
      <c r="I75">
        <v>5548.548178</v>
      </c>
      <c r="J75">
        <v>2729.5111419999998</v>
      </c>
      <c r="K75">
        <v>2819.0370360000002</v>
      </c>
      <c r="L75">
        <v>7.1000000000000005E-5</v>
      </c>
      <c r="M75">
        <v>482797.67658799997</v>
      </c>
      <c r="N75">
        <v>1392.6178359999999</v>
      </c>
      <c r="O75">
        <v>673.37079300000005</v>
      </c>
      <c r="P75">
        <v>11.793454000000001</v>
      </c>
      <c r="Q75">
        <v>6.0983270000000003</v>
      </c>
      <c r="R75">
        <v>0.93692799999999998</v>
      </c>
      <c r="S75">
        <v>1.2435020000000001</v>
      </c>
      <c r="T75">
        <v>6.2595020000000003</v>
      </c>
      <c r="U75">
        <v>6.1891000000000002E-2</v>
      </c>
      <c r="V75">
        <v>2.1160999999999999E-2</v>
      </c>
      <c r="W75">
        <v>2.736294</v>
      </c>
      <c r="X75">
        <v>0.14744099999999999</v>
      </c>
      <c r="Y75">
        <v>6.1054999999999998E-2</v>
      </c>
      <c r="Z75">
        <v>6.0095000000000003E-2</v>
      </c>
      <c r="AA75">
        <v>0.112344</v>
      </c>
      <c r="AB75">
        <v>5.1830020000000001</v>
      </c>
      <c r="AC75">
        <v>13.767768</v>
      </c>
      <c r="AD75">
        <v>0.962059</v>
      </c>
      <c r="AE75">
        <v>0.11994100000000001</v>
      </c>
      <c r="AF75">
        <v>28.520820000000001</v>
      </c>
      <c r="AG75">
        <v>0.31026900000000002</v>
      </c>
      <c r="AH75">
        <v>6.2772999999999995E-2</v>
      </c>
      <c r="AI75">
        <v>1.202531</v>
      </c>
      <c r="AJ75">
        <v>7.1290999999999993E-2</v>
      </c>
      <c r="AK75">
        <v>1.7468999999999998E-2</v>
      </c>
      <c r="AL75">
        <v>1.2871E-2</v>
      </c>
      <c r="AM75">
        <v>3.1303999999999998E-2</v>
      </c>
      <c r="AN75">
        <v>0.23147300000000001</v>
      </c>
      <c r="AO75">
        <v>0.23147300000000001</v>
      </c>
      <c r="AP75">
        <v>9.7665009999999999</v>
      </c>
      <c r="AQ75">
        <f t="shared" si="0"/>
        <v>9.0665010000000006</v>
      </c>
      <c r="AR75" s="21">
        <f t="shared" si="1"/>
        <v>6.6335465403517646E-2</v>
      </c>
      <c r="AS75" s="21"/>
      <c r="AT75" s="21">
        <f t="shared" si="4"/>
        <v>1.1060249452585417E-3</v>
      </c>
      <c r="AU75" s="21">
        <f t="shared" si="2"/>
        <v>8.7231950567433422E-3</v>
      </c>
      <c r="AV75" s="21">
        <f t="shared" si="3"/>
        <v>3.8329943738268694E-3</v>
      </c>
      <c r="AW75" s="21"/>
      <c r="AX75" s="21"/>
      <c r="AY75" s="21"/>
      <c r="AZ75" s="22"/>
      <c r="BA75" s="22"/>
      <c r="BB75" s="22"/>
      <c r="BC75" s="22"/>
      <c r="BD75" s="22"/>
      <c r="BE75" s="22"/>
      <c r="BF75" s="22"/>
      <c r="BG75" s="21"/>
    </row>
    <row r="76" spans="1:59" x14ac:dyDescent="0.3">
      <c r="A76">
        <v>25</v>
      </c>
      <c r="B76">
        <v>4.7090639999999997</v>
      </c>
      <c r="C76">
        <v>1.287218</v>
      </c>
      <c r="D76">
        <v>13.413546999999999</v>
      </c>
      <c r="E76">
        <v>4.1E-5</v>
      </c>
      <c r="F76">
        <v>18.625012999999999</v>
      </c>
      <c r="G76">
        <v>1332.547814</v>
      </c>
      <c r="H76">
        <v>0</v>
      </c>
      <c r="I76">
        <v>6169.7367290000002</v>
      </c>
      <c r="J76">
        <v>2996.0207049999999</v>
      </c>
      <c r="K76">
        <v>3173.7160239999998</v>
      </c>
      <c r="L76">
        <v>7.1000000000000005E-5</v>
      </c>
      <c r="M76">
        <v>480513.961396</v>
      </c>
      <c r="N76">
        <v>1539.1595990000001</v>
      </c>
      <c r="O76">
        <v>744.55559300000004</v>
      </c>
      <c r="P76">
        <v>13.051387999999999</v>
      </c>
      <c r="Q76">
        <v>6.8228679999999997</v>
      </c>
      <c r="R76">
        <v>1.057423</v>
      </c>
      <c r="S76">
        <v>1.186329</v>
      </c>
      <c r="T76">
        <v>7.2610049999999999</v>
      </c>
      <c r="U76">
        <v>7.1701000000000001E-2</v>
      </c>
      <c r="V76">
        <v>2.4657999999999999E-2</v>
      </c>
      <c r="W76">
        <v>3.0417489999999998</v>
      </c>
      <c r="X76">
        <v>0.163687</v>
      </c>
      <c r="Y76">
        <v>6.8177000000000001E-2</v>
      </c>
      <c r="Z76">
        <v>5.9365000000000001E-2</v>
      </c>
      <c r="AA76">
        <v>0.11065700000000001</v>
      </c>
      <c r="AB76">
        <v>5.7357690000000003</v>
      </c>
      <c r="AC76">
        <v>15.410342</v>
      </c>
      <c r="AD76">
        <v>1.086268</v>
      </c>
      <c r="AE76">
        <v>0.114425</v>
      </c>
      <c r="AF76">
        <v>33.084094</v>
      </c>
      <c r="AG76">
        <v>0.35960700000000001</v>
      </c>
      <c r="AH76">
        <v>7.3178999999999994E-2</v>
      </c>
      <c r="AI76">
        <v>1.336754</v>
      </c>
      <c r="AJ76">
        <v>7.9182000000000002E-2</v>
      </c>
      <c r="AK76">
        <v>1.9515000000000001E-2</v>
      </c>
      <c r="AL76">
        <v>1.2715000000000001E-2</v>
      </c>
      <c r="AM76">
        <v>3.0834E-2</v>
      </c>
      <c r="AN76">
        <v>0.25636399999999998</v>
      </c>
      <c r="AO76">
        <v>0.25636399999999998</v>
      </c>
      <c r="AP76">
        <v>10.225797</v>
      </c>
      <c r="AQ76">
        <f t="shared" si="0"/>
        <v>9.5257970000000007</v>
      </c>
      <c r="AR76" s="21">
        <f t="shared" si="1"/>
        <v>5.934731642369602E-2</v>
      </c>
      <c r="AS76" s="21"/>
      <c r="AT76" s="21">
        <f t="shared" si="4"/>
        <v>8.5923669903508327E-4</v>
      </c>
      <c r="AU76" s="21">
        <f t="shared" si="2"/>
        <v>7.499636393098673E-3</v>
      </c>
      <c r="AV76" s="21">
        <f t="shared" si="3"/>
        <v>3.2953179466462612E-3</v>
      </c>
      <c r="AW76" s="21"/>
      <c r="AX76" s="21"/>
      <c r="AY76" s="21"/>
      <c r="AZ76" s="22"/>
      <c r="BA76" s="22"/>
      <c r="BB76" s="22"/>
      <c r="BC76" s="22"/>
      <c r="BD76" s="22"/>
      <c r="BE76" s="22"/>
      <c r="BF76" s="22"/>
      <c r="BG76" s="21"/>
    </row>
    <row r="77" spans="1:59" x14ac:dyDescent="0.3">
      <c r="A77">
        <v>26</v>
      </c>
      <c r="B77">
        <v>5.2114659999999997</v>
      </c>
      <c r="C77">
        <v>1.2811920000000001</v>
      </c>
      <c r="D77">
        <v>14.774751999999999</v>
      </c>
      <c r="E77">
        <v>0</v>
      </c>
      <c r="F77">
        <v>20.515239999999999</v>
      </c>
      <c r="G77">
        <v>1465.93553</v>
      </c>
      <c r="H77">
        <v>0</v>
      </c>
      <c r="I77">
        <v>6851.4532410000002</v>
      </c>
      <c r="J77">
        <v>3289.2078110000002</v>
      </c>
      <c r="K77">
        <v>3562.2454299999999</v>
      </c>
      <c r="L77">
        <v>7.1000000000000005E-5</v>
      </c>
      <c r="M77">
        <v>478001.646863</v>
      </c>
      <c r="N77">
        <v>1692.9653450000001</v>
      </c>
      <c r="O77">
        <v>819.34918800000003</v>
      </c>
      <c r="P77">
        <v>14.375859</v>
      </c>
      <c r="Q77">
        <v>7.6052289999999996</v>
      </c>
      <c r="R77">
        <v>1.189838</v>
      </c>
      <c r="S77">
        <v>1.126485</v>
      </c>
      <c r="T77">
        <v>8.4227439999999998</v>
      </c>
      <c r="U77">
        <v>8.3055000000000004E-2</v>
      </c>
      <c r="V77">
        <v>2.8743000000000001E-2</v>
      </c>
      <c r="W77">
        <v>3.3661859999999999</v>
      </c>
      <c r="X77">
        <v>0.180891</v>
      </c>
      <c r="Y77">
        <v>7.5816999999999996E-2</v>
      </c>
      <c r="Z77">
        <v>5.858E-2</v>
      </c>
      <c r="AA77">
        <v>0.108851</v>
      </c>
      <c r="AB77">
        <v>6.317755</v>
      </c>
      <c r="AC77">
        <v>17.185669000000001</v>
      </c>
      <c r="AD77">
        <v>1.2228859999999999</v>
      </c>
      <c r="AE77">
        <v>0.108651</v>
      </c>
      <c r="AF77">
        <v>38.377476999999999</v>
      </c>
      <c r="AG77">
        <v>0.41676000000000002</v>
      </c>
      <c r="AH77">
        <v>8.5344000000000003E-2</v>
      </c>
      <c r="AI77">
        <v>1.4793130000000001</v>
      </c>
      <c r="AJ77">
        <v>8.7545999999999999E-2</v>
      </c>
      <c r="AK77">
        <v>2.1711999999999999E-2</v>
      </c>
      <c r="AL77">
        <v>1.2546E-2</v>
      </c>
      <c r="AM77">
        <v>3.0329999999999999E-2</v>
      </c>
      <c r="AN77">
        <v>0.282752</v>
      </c>
      <c r="AO77">
        <v>0.282752</v>
      </c>
      <c r="AP77">
        <v>10.679399999999999</v>
      </c>
      <c r="AQ77">
        <f t="shared" si="0"/>
        <v>9.9794</v>
      </c>
      <c r="AR77" s="21">
        <f t="shared" si="1"/>
        <v>5.2922156990141869E-2</v>
      </c>
      <c r="AS77" s="21"/>
      <c r="AT77" s="21">
        <f t="shared" si="4"/>
        <v>6.7065412446774819E-4</v>
      </c>
      <c r="AU77" s="21">
        <f t="shared" si="2"/>
        <v>6.447691249638351E-3</v>
      </c>
      <c r="AV77" s="21">
        <f t="shared" si="3"/>
        <v>2.8330478094968662E-3</v>
      </c>
      <c r="AW77" s="21"/>
      <c r="AX77" s="21"/>
      <c r="AY77" s="21"/>
      <c r="AZ77" s="22"/>
      <c r="BA77" s="22"/>
      <c r="BB77" s="22"/>
      <c r="BC77" s="22"/>
      <c r="BD77" s="22"/>
      <c r="BE77" s="22"/>
      <c r="BF77" s="22"/>
      <c r="BG77" s="21"/>
    </row>
    <row r="78" spans="1:59" x14ac:dyDescent="0.3">
      <c r="A78">
        <v>27</v>
      </c>
      <c r="B78">
        <v>5.740488</v>
      </c>
      <c r="C78">
        <v>1.2749680000000001</v>
      </c>
      <c r="D78">
        <v>16.195084000000001</v>
      </c>
      <c r="E78">
        <v>4.8999999999999998E-5</v>
      </c>
      <c r="F78">
        <v>22.487570000000002</v>
      </c>
      <c r="G78">
        <v>1604.68145</v>
      </c>
      <c r="H78">
        <v>0</v>
      </c>
      <c r="I78">
        <v>7595.6821829999999</v>
      </c>
      <c r="J78">
        <v>3610.1441009999999</v>
      </c>
      <c r="K78">
        <v>3985.538082</v>
      </c>
      <c r="L78">
        <v>7.1000000000000005E-5</v>
      </c>
      <c r="M78">
        <v>475251.55011900002</v>
      </c>
      <c r="N78">
        <v>1852.887236</v>
      </c>
      <c r="O78">
        <v>897.20950800000003</v>
      </c>
      <c r="P78">
        <v>15.757837</v>
      </c>
      <c r="Q78">
        <v>8.4445829999999997</v>
      </c>
      <c r="R78">
        <v>1.334608</v>
      </c>
      <c r="S78">
        <v>1.064465</v>
      </c>
      <c r="T78">
        <v>9.7703550000000003</v>
      </c>
      <c r="U78">
        <v>9.6197000000000005E-2</v>
      </c>
      <c r="V78">
        <v>3.3515999999999997E-2</v>
      </c>
      <c r="W78">
        <v>3.707795</v>
      </c>
      <c r="X78">
        <v>0.19894500000000001</v>
      </c>
      <c r="Y78">
        <v>8.3947999999999995E-2</v>
      </c>
      <c r="Z78">
        <v>5.7741000000000001E-2</v>
      </c>
      <c r="AA78">
        <v>0.106929</v>
      </c>
      <c r="AB78">
        <v>6.9249900000000002</v>
      </c>
      <c r="AC78">
        <v>19.092278</v>
      </c>
      <c r="AD78">
        <v>1.3723920000000001</v>
      </c>
      <c r="AE78">
        <v>0.102668</v>
      </c>
      <c r="AF78">
        <v>44.517783000000001</v>
      </c>
      <c r="AG78">
        <v>0.48296099999999997</v>
      </c>
      <c r="AH78">
        <v>9.9570000000000006E-2</v>
      </c>
      <c r="AI78">
        <v>1.629413</v>
      </c>
      <c r="AJ78">
        <v>9.6333000000000002E-2</v>
      </c>
      <c r="AK78">
        <v>2.4053999999999999E-2</v>
      </c>
      <c r="AL78">
        <v>1.2367E-2</v>
      </c>
      <c r="AM78">
        <v>2.9794999999999999E-2</v>
      </c>
      <c r="AN78">
        <v>0.31049300000000002</v>
      </c>
      <c r="AO78">
        <v>0.31049300000000002</v>
      </c>
      <c r="AP78">
        <v>11.125707999999999</v>
      </c>
      <c r="AQ78">
        <f t="shared" si="0"/>
        <v>10.425708</v>
      </c>
      <c r="AR78" s="21">
        <f t="shared" si="1"/>
        <v>4.7049587933306228E-2</v>
      </c>
      <c r="AS78" s="21"/>
      <c r="AT78" s="21">
        <f t="shared" si="4"/>
        <v>5.2601643685782555E-4</v>
      </c>
      <c r="AU78" s="21">
        <f t="shared" si="2"/>
        <v>5.5433063309265462E-3</v>
      </c>
      <c r="AV78" s="21">
        <f t="shared" si="3"/>
        <v>2.4356449624107369E-3</v>
      </c>
      <c r="AW78" s="21"/>
      <c r="AX78" s="21"/>
      <c r="AY78" s="21"/>
      <c r="AZ78" s="22"/>
      <c r="BA78" s="22"/>
      <c r="BB78" s="22"/>
      <c r="BC78" s="22"/>
      <c r="BD78" s="22"/>
      <c r="BE78" s="22"/>
      <c r="BF78" s="22"/>
      <c r="BG78" s="21"/>
    </row>
    <row r="79" spans="1:59" x14ac:dyDescent="0.3">
      <c r="A79">
        <v>28</v>
      </c>
      <c r="B79">
        <v>6.2924860000000002</v>
      </c>
      <c r="C79">
        <v>1.268613</v>
      </c>
      <c r="D79">
        <v>17.663354999999999</v>
      </c>
      <c r="E79">
        <v>-5.3999999999999998E-5</v>
      </c>
      <c r="F79">
        <v>24.526577</v>
      </c>
      <c r="G79">
        <v>1747.6227140000001</v>
      </c>
      <c r="H79">
        <v>0</v>
      </c>
      <c r="I79">
        <v>8403.7890389999993</v>
      </c>
      <c r="J79">
        <v>3959.6686439999999</v>
      </c>
      <c r="K79">
        <v>4444.1203949999999</v>
      </c>
      <c r="L79">
        <v>7.1000000000000005E-5</v>
      </c>
      <c r="M79">
        <v>472256.48119999998</v>
      </c>
      <c r="N79">
        <v>2017.574024</v>
      </c>
      <c r="O79">
        <v>977.49489500000004</v>
      </c>
      <c r="P79">
        <v>17.186506999999999</v>
      </c>
      <c r="Q79">
        <v>9.3391769999999994</v>
      </c>
      <c r="R79">
        <v>1.4920469999999999</v>
      </c>
      <c r="S79">
        <v>1.0008429999999999</v>
      </c>
      <c r="T79">
        <v>11.333577999999999</v>
      </c>
      <c r="U79">
        <v>0.11140600000000001</v>
      </c>
      <c r="V79">
        <v>3.9095999999999999E-2</v>
      </c>
      <c r="W79">
        <v>4.0642170000000002</v>
      </c>
      <c r="X79">
        <v>0.21771299999999999</v>
      </c>
      <c r="Y79">
        <v>9.2532000000000003E-2</v>
      </c>
      <c r="Z79">
        <v>5.6850999999999999E-2</v>
      </c>
      <c r="AA79">
        <v>0.10489999999999999</v>
      </c>
      <c r="AB79">
        <v>7.5527189999999997</v>
      </c>
      <c r="AC79">
        <v>21.126614</v>
      </c>
      <c r="AD79">
        <v>1.535145</v>
      </c>
      <c r="AE79">
        <v>9.6530000000000005E-2</v>
      </c>
      <c r="AF79">
        <v>51.640515000000001</v>
      </c>
      <c r="AG79">
        <v>0.55963600000000002</v>
      </c>
      <c r="AH79">
        <v>0.116213</v>
      </c>
      <c r="AI79">
        <v>1.786017</v>
      </c>
      <c r="AJ79">
        <v>0.105479</v>
      </c>
      <c r="AK79">
        <v>2.6527999999999999E-2</v>
      </c>
      <c r="AL79">
        <v>1.2175999999999999E-2</v>
      </c>
      <c r="AM79">
        <v>2.9229000000000002E-2</v>
      </c>
      <c r="AN79">
        <v>0.33940100000000001</v>
      </c>
      <c r="AO79">
        <v>0.33940100000000001</v>
      </c>
      <c r="AP79">
        <v>11.56329</v>
      </c>
      <c r="AQ79">
        <f t="shared" si="0"/>
        <v>10.863290000000001</v>
      </c>
      <c r="AR79" s="21">
        <f t="shared" si="1"/>
        <v>4.1710550134467526E-2</v>
      </c>
      <c r="AS79" s="21"/>
      <c r="AT79" s="21">
        <f t="shared" si="4"/>
        <v>4.1463900878977713E-4</v>
      </c>
      <c r="AU79" s="21">
        <f t="shared" si="2"/>
        <v>4.7657617012455203E-3</v>
      </c>
      <c r="AV79" s="21">
        <f t="shared" si="3"/>
        <v>2.093967884810333E-3</v>
      </c>
      <c r="AW79" s="21"/>
      <c r="AX79" s="21"/>
      <c r="AY79" s="21"/>
      <c r="AZ79" s="22"/>
      <c r="BA79" s="22"/>
      <c r="BB79" s="22"/>
      <c r="BC79" s="22"/>
      <c r="BD79" s="22"/>
      <c r="BE79" s="22"/>
      <c r="BF79" s="22"/>
      <c r="BG79" s="21"/>
    </row>
    <row r="80" spans="1:59" x14ac:dyDescent="0.3">
      <c r="A80">
        <v>29</v>
      </c>
      <c r="B80">
        <v>6.8632220000000004</v>
      </c>
      <c r="C80">
        <v>1.2621830000000001</v>
      </c>
      <c r="D80">
        <v>19.167249000000002</v>
      </c>
      <c r="E80">
        <v>8.7999999999999998E-5</v>
      </c>
      <c r="F80">
        <v>26.615019</v>
      </c>
      <c r="G80">
        <v>1893.4722770000001</v>
      </c>
      <c r="H80">
        <v>0</v>
      </c>
      <c r="I80">
        <v>9276.4652330000008</v>
      </c>
      <c r="J80">
        <v>4338.3630990000001</v>
      </c>
      <c r="K80">
        <v>4938.1021339999998</v>
      </c>
      <c r="L80">
        <v>7.1000000000000005E-5</v>
      </c>
      <c r="M80">
        <v>469011.45587499999</v>
      </c>
      <c r="N80">
        <v>2185.531896</v>
      </c>
      <c r="O80">
        <v>1059.4934290000001</v>
      </c>
      <c r="P80">
        <v>18.649787</v>
      </c>
      <c r="Q80">
        <v>10.28651</v>
      </c>
      <c r="R80">
        <v>1.6623760000000001</v>
      </c>
      <c r="S80">
        <v>0.93625800000000003</v>
      </c>
      <c r="T80">
        <v>13.146908</v>
      </c>
      <c r="U80">
        <v>0.12900500000000001</v>
      </c>
      <c r="V80">
        <v>4.5619E-2</v>
      </c>
      <c r="W80">
        <v>4.4327139999999998</v>
      </c>
      <c r="X80">
        <v>0.237038</v>
      </c>
      <c r="Y80">
        <v>0.101519</v>
      </c>
      <c r="Z80">
        <v>5.5912000000000003E-2</v>
      </c>
      <c r="AA80">
        <v>0.102773</v>
      </c>
      <c r="AB80">
        <v>8.1956290000000003</v>
      </c>
      <c r="AC80">
        <v>23.283442000000001</v>
      </c>
      <c r="AD80">
        <v>1.711414</v>
      </c>
      <c r="AE80">
        <v>9.0299000000000004E-2</v>
      </c>
      <c r="AF80">
        <v>59.902858999999999</v>
      </c>
      <c r="AG80">
        <v>0.64843600000000001</v>
      </c>
      <c r="AH80">
        <v>0.135687</v>
      </c>
      <c r="AI80">
        <v>1.9479200000000001</v>
      </c>
      <c r="AJ80">
        <v>0.11491</v>
      </c>
      <c r="AK80">
        <v>2.9121000000000001E-2</v>
      </c>
      <c r="AL80">
        <v>1.1975E-2</v>
      </c>
      <c r="AM80">
        <v>2.8636999999999999E-2</v>
      </c>
      <c r="AN80">
        <v>0.369259</v>
      </c>
      <c r="AO80">
        <v>0.369259</v>
      </c>
      <c r="AP80">
        <v>11.990895</v>
      </c>
      <c r="AQ80">
        <f t="shared" si="0"/>
        <v>11.290895000000001</v>
      </c>
      <c r="AR80" s="21">
        <f t="shared" si="1"/>
        <v>3.6880234385637388E-2</v>
      </c>
      <c r="AS80" s="21"/>
      <c r="AT80" s="21">
        <f t="shared" si="4"/>
        <v>3.2850942279350707E-4</v>
      </c>
      <c r="AU80" s="21">
        <f t="shared" si="2"/>
        <v>4.0972979377976544E-3</v>
      </c>
      <c r="AV80" s="21">
        <f t="shared" si="3"/>
        <v>1.8002230258939377E-3</v>
      </c>
      <c r="AW80" s="21"/>
      <c r="AX80" s="21"/>
      <c r="AY80" s="21"/>
      <c r="AZ80" s="22"/>
      <c r="BA80" s="22"/>
      <c r="BB80" s="22"/>
      <c r="BC80" s="22"/>
      <c r="BD80" s="22"/>
      <c r="BE80" s="22"/>
      <c r="BF80" s="22"/>
      <c r="BG80" s="21"/>
    </row>
    <row r="81" spans="1:59" x14ac:dyDescent="0.3">
      <c r="A81">
        <v>30</v>
      </c>
      <c r="B81">
        <v>7.4477710000000004</v>
      </c>
      <c r="C81">
        <v>1.25576</v>
      </c>
      <c r="D81">
        <v>20.693218000000002</v>
      </c>
      <c r="E81">
        <v>-3.1999999999999999E-5</v>
      </c>
      <c r="F81">
        <v>28.73423</v>
      </c>
      <c r="G81">
        <v>2040.853255</v>
      </c>
      <c r="H81">
        <v>0</v>
      </c>
      <c r="I81">
        <v>10213.691419000001</v>
      </c>
      <c r="J81">
        <v>4746.5337499999996</v>
      </c>
      <c r="K81">
        <v>5467.1576690000002</v>
      </c>
      <c r="L81">
        <v>7.1000000000000005E-5</v>
      </c>
      <c r="M81">
        <v>465513.84961099998</v>
      </c>
      <c r="N81">
        <v>2355.1650920000002</v>
      </c>
      <c r="O81">
        <v>1142.4411720000001</v>
      </c>
      <c r="P81">
        <v>20.134592999999999</v>
      </c>
      <c r="Q81">
        <v>11.283253999999999</v>
      </c>
      <c r="R81">
        <v>1.845672</v>
      </c>
      <c r="S81">
        <v>0.87138099999999996</v>
      </c>
      <c r="T81">
        <v>15.250361</v>
      </c>
      <c r="U81">
        <v>0.149368</v>
      </c>
      <c r="V81">
        <v>5.3247999999999997E-2</v>
      </c>
      <c r="W81">
        <v>4.8101000000000003</v>
      </c>
      <c r="X81">
        <v>0.25674200000000003</v>
      </c>
      <c r="Y81">
        <v>0.110849</v>
      </c>
      <c r="Z81">
        <v>5.4928999999999999E-2</v>
      </c>
      <c r="AA81">
        <v>0.100559</v>
      </c>
      <c r="AB81">
        <v>8.8479670000000006</v>
      </c>
      <c r="AC81">
        <v>25.555634000000001</v>
      </c>
      <c r="AD81">
        <v>1.9013169999999999</v>
      </c>
      <c r="AE81">
        <v>8.4040000000000004E-2</v>
      </c>
      <c r="AF81">
        <v>69.487144999999998</v>
      </c>
      <c r="AG81">
        <v>0.75127500000000003</v>
      </c>
      <c r="AH81">
        <v>0.15847900000000001</v>
      </c>
      <c r="AI81">
        <v>2.1137220000000001</v>
      </c>
      <c r="AJ81">
        <v>0.12454</v>
      </c>
      <c r="AK81">
        <v>3.1817999999999999E-2</v>
      </c>
      <c r="AL81">
        <v>1.1764E-2</v>
      </c>
      <c r="AM81">
        <v>2.8018999999999999E-2</v>
      </c>
      <c r="AN81">
        <v>0.39982400000000001</v>
      </c>
      <c r="AO81">
        <v>0.39982400000000001</v>
      </c>
      <c r="AP81">
        <v>12.407467</v>
      </c>
      <c r="AQ81">
        <f t="shared" si="0"/>
        <v>11.707467000000001</v>
      </c>
      <c r="AR81" s="21">
        <f t="shared" si="1"/>
        <v>3.2529491189231922E-2</v>
      </c>
      <c r="AS81" s="21"/>
      <c r="AT81" s="21">
        <f t="shared" si="4"/>
        <v>2.616020758692004E-4</v>
      </c>
      <c r="AU81" s="21">
        <f t="shared" si="2"/>
        <v>3.5225845846761504E-3</v>
      </c>
      <c r="AV81" s="21">
        <f t="shared" si="3"/>
        <v>1.547678531701499E-3</v>
      </c>
      <c r="AW81" s="21"/>
      <c r="AX81" s="21"/>
      <c r="AY81" s="21"/>
      <c r="AZ81" s="22"/>
      <c r="BA81" s="22"/>
      <c r="BB81" s="22"/>
      <c r="BC81" s="22"/>
      <c r="BD81" s="22"/>
      <c r="BE81" s="22"/>
      <c r="BF81" s="22"/>
      <c r="BG81" s="21"/>
    </row>
    <row r="82" spans="1:59" x14ac:dyDescent="0.3">
      <c r="A82">
        <v>31</v>
      </c>
      <c r="B82">
        <v>8.0410120000000003</v>
      </c>
      <c r="C82">
        <v>1.249404</v>
      </c>
      <c r="D82">
        <v>22.227709000000001</v>
      </c>
      <c r="E82">
        <v>6.7999999999999999E-5</v>
      </c>
      <c r="F82">
        <v>30.865271</v>
      </c>
      <c r="G82">
        <v>2188.3788030000001</v>
      </c>
      <c r="H82">
        <v>0</v>
      </c>
      <c r="I82">
        <v>11214.742281000001</v>
      </c>
      <c r="J82">
        <v>5184.209511</v>
      </c>
      <c r="K82">
        <v>6030.5327699999998</v>
      </c>
      <c r="L82">
        <v>7.1000000000000005E-5</v>
      </c>
      <c r="M82">
        <v>461763.414644</v>
      </c>
      <c r="N82">
        <v>2524.8677469999998</v>
      </c>
      <c r="O82">
        <v>1225.5672199999999</v>
      </c>
      <c r="P82">
        <v>21.627652000000001</v>
      </c>
      <c r="Q82">
        <v>12.325653000000001</v>
      </c>
      <c r="R82">
        <v>2.041947</v>
      </c>
      <c r="S82">
        <v>0.806898</v>
      </c>
      <c r="T82">
        <v>17.690356000000001</v>
      </c>
      <c r="U82">
        <v>0.172928</v>
      </c>
      <c r="V82">
        <v>6.2170999999999997E-2</v>
      </c>
      <c r="W82">
        <v>5.1930680000000002</v>
      </c>
      <c r="X82">
        <v>0.276642</v>
      </c>
      <c r="Y82">
        <v>0.12045500000000001</v>
      </c>
      <c r="Z82">
        <v>5.3906999999999997E-2</v>
      </c>
      <c r="AA82">
        <v>9.8269999999999996E-2</v>
      </c>
      <c r="AB82">
        <v>9.5038999999999998</v>
      </c>
      <c r="AC82">
        <v>27.935096999999999</v>
      </c>
      <c r="AD82">
        <v>2.1049099999999998</v>
      </c>
      <c r="AE82">
        <v>7.782E-2</v>
      </c>
      <c r="AF82">
        <v>80.604879999999994</v>
      </c>
      <c r="AG82">
        <v>0.870363</v>
      </c>
      <c r="AH82">
        <v>0.18515999999999999</v>
      </c>
      <c r="AI82">
        <v>2.281968</v>
      </c>
      <c r="AJ82">
        <v>0.13428100000000001</v>
      </c>
      <c r="AK82">
        <v>3.4597999999999997E-2</v>
      </c>
      <c r="AL82">
        <v>1.1545E-2</v>
      </c>
      <c r="AM82">
        <v>2.7382E-2</v>
      </c>
      <c r="AN82">
        <v>0.43083700000000003</v>
      </c>
      <c r="AO82">
        <v>0.43083700000000003</v>
      </c>
      <c r="AP82">
        <v>12.812143000000001</v>
      </c>
      <c r="AQ82">
        <f t="shared" si="0"/>
        <v>12.112143000000001</v>
      </c>
      <c r="AR82" s="21">
        <f t="shared" si="1"/>
        <v>2.8626869755164559E-2</v>
      </c>
      <c r="AS82" s="21"/>
      <c r="AT82" s="21">
        <f t="shared" si="4"/>
        <v>2.0938149379160016E-4</v>
      </c>
      <c r="AU82" s="21">
        <f t="shared" si="2"/>
        <v>3.0284968132772761E-3</v>
      </c>
      <c r="AV82" s="21">
        <f t="shared" si="3"/>
        <v>1.3305801468841195E-3</v>
      </c>
      <c r="AW82" s="21"/>
      <c r="AX82" s="21"/>
      <c r="AY82" s="21"/>
      <c r="AZ82" s="22"/>
      <c r="BA82" s="22"/>
      <c r="BB82" s="22"/>
      <c r="BC82" s="22"/>
      <c r="BD82" s="22"/>
      <c r="BE82" s="22"/>
      <c r="BF82" s="22"/>
      <c r="BG82" s="21"/>
    </row>
    <row r="83" spans="1:59" x14ac:dyDescent="0.3">
      <c r="A83">
        <v>32</v>
      </c>
      <c r="B83">
        <v>8.6375620000000009</v>
      </c>
      <c r="C83">
        <v>1.24319</v>
      </c>
      <c r="D83">
        <v>23.757159000000001</v>
      </c>
      <c r="E83">
        <v>0</v>
      </c>
      <c r="F83">
        <v>32.989389000000003</v>
      </c>
      <c r="G83">
        <v>2334.6907970000002</v>
      </c>
      <c r="H83">
        <v>0</v>
      </c>
      <c r="I83">
        <v>12278.211079999999</v>
      </c>
      <c r="J83">
        <v>5651.1476709999997</v>
      </c>
      <c r="K83">
        <v>6627.0634090000003</v>
      </c>
      <c r="L83">
        <v>7.1000000000000005E-5</v>
      </c>
      <c r="M83">
        <v>457762.23075799999</v>
      </c>
      <c r="N83">
        <v>2693.0694130000002</v>
      </c>
      <c r="O83">
        <v>1308.114472</v>
      </c>
      <c r="P83">
        <v>23.115822000000001</v>
      </c>
      <c r="Q83">
        <v>13.409492999999999</v>
      </c>
      <c r="R83">
        <v>2.2510979999999998</v>
      </c>
      <c r="S83">
        <v>0.74346800000000002</v>
      </c>
      <c r="T83">
        <v>20.520734999999998</v>
      </c>
      <c r="U83">
        <v>0.200185</v>
      </c>
      <c r="V83">
        <v>7.2607000000000005E-2</v>
      </c>
      <c r="W83">
        <v>5.5781390000000002</v>
      </c>
      <c r="X83">
        <v>0.29654599999999998</v>
      </c>
      <c r="Y83">
        <v>0.13026499999999999</v>
      </c>
      <c r="Z83">
        <v>5.2851000000000002E-2</v>
      </c>
      <c r="AA83">
        <v>9.5920000000000005E-2</v>
      </c>
      <c r="AB83">
        <v>10.157651</v>
      </c>
      <c r="AC83">
        <v>30.412652000000001</v>
      </c>
      <c r="AD83">
        <v>2.3221289999999999</v>
      </c>
      <c r="AE83">
        <v>7.1701000000000001E-2</v>
      </c>
      <c r="AF83">
        <v>93.501406000000003</v>
      </c>
      <c r="AG83">
        <v>1.008265</v>
      </c>
      <c r="AH83">
        <v>0.21639600000000001</v>
      </c>
      <c r="AI83">
        <v>2.45113</v>
      </c>
      <c r="AJ83">
        <v>0.144042</v>
      </c>
      <c r="AK83">
        <v>3.7441000000000002E-2</v>
      </c>
      <c r="AL83">
        <v>1.1318999999999999E-2</v>
      </c>
      <c r="AM83">
        <v>2.6726E-2</v>
      </c>
      <c r="AN83">
        <v>0.46203</v>
      </c>
      <c r="AO83">
        <v>0.46203</v>
      </c>
      <c r="AP83">
        <v>13.204255</v>
      </c>
      <c r="AQ83">
        <f t="shared" si="0"/>
        <v>12.504255000000001</v>
      </c>
      <c r="AR83" s="21">
        <f t="shared" si="1"/>
        <v>2.5139455626649983E-2</v>
      </c>
      <c r="AS83" s="21"/>
      <c r="AT83" s="21">
        <f t="shared" si="4"/>
        <v>1.6842276224197439E-4</v>
      </c>
      <c r="AU83" s="21">
        <f t="shared" si="2"/>
        <v>2.6037017021140704E-3</v>
      </c>
      <c r="AV83" s="21">
        <f t="shared" si="3"/>
        <v>1.1439196082207231E-3</v>
      </c>
      <c r="AW83" s="21"/>
      <c r="AX83" s="21"/>
      <c r="AY83" s="21"/>
      <c r="AZ83" s="22"/>
      <c r="BA83" s="22"/>
      <c r="BB83" s="22"/>
      <c r="BC83" s="22"/>
      <c r="BD83" s="22"/>
      <c r="BE83" s="22"/>
      <c r="BF83" s="22"/>
      <c r="BG83" s="21"/>
    </row>
    <row r="84" spans="1:59" x14ac:dyDescent="0.3">
      <c r="A84">
        <v>33</v>
      </c>
      <c r="B84">
        <v>9.2322299999999995</v>
      </c>
      <c r="C84">
        <v>1.237174</v>
      </c>
      <c r="D84">
        <v>25.268939</v>
      </c>
      <c r="E84">
        <v>-3.8999999999999999E-5</v>
      </c>
      <c r="F84">
        <v>35.089064999999998</v>
      </c>
      <c r="G84">
        <v>2478.531465</v>
      </c>
      <c r="H84">
        <v>0</v>
      </c>
      <c r="I84">
        <v>13402.07062</v>
      </c>
      <c r="J84">
        <v>6146.8539639999999</v>
      </c>
      <c r="K84">
        <v>7255.2166559999996</v>
      </c>
      <c r="L84">
        <v>7.1000000000000005E-5</v>
      </c>
      <c r="M84">
        <v>453514.53330299997</v>
      </c>
      <c r="N84">
        <v>2858.3172789999999</v>
      </c>
      <c r="O84">
        <v>1389.380177</v>
      </c>
      <c r="P84">
        <v>24.586827</v>
      </c>
      <c r="Q84">
        <v>14.530499000000001</v>
      </c>
      <c r="R84">
        <v>2.4729869999999998</v>
      </c>
      <c r="S84">
        <v>0.68170900000000001</v>
      </c>
      <c r="T84">
        <v>23.80396</v>
      </c>
      <c r="U84">
        <v>0.23171700000000001</v>
      </c>
      <c r="V84">
        <v>8.4815000000000002E-2</v>
      </c>
      <c r="W84">
        <v>5.961957</v>
      </c>
      <c r="X84">
        <v>0.31627300000000003</v>
      </c>
      <c r="Y84">
        <v>0.140205</v>
      </c>
      <c r="Z84">
        <v>5.1766E-2</v>
      </c>
      <c r="AA84">
        <v>9.3521999999999994E-2</v>
      </c>
      <c r="AB84">
        <v>10.803825</v>
      </c>
      <c r="AC84">
        <v>32.978965000000002</v>
      </c>
      <c r="AD84">
        <v>2.5528749999999998</v>
      </c>
      <c r="AE84">
        <v>6.5742999999999996E-2</v>
      </c>
      <c r="AF84">
        <v>108.46132299999999</v>
      </c>
      <c r="AG84">
        <v>1.1679459999999999</v>
      </c>
      <c r="AH84">
        <v>0.252969</v>
      </c>
      <c r="AI84">
        <v>2.6197319999999999</v>
      </c>
      <c r="AJ84">
        <v>0.15373400000000001</v>
      </c>
      <c r="AK84">
        <v>4.0328000000000003E-2</v>
      </c>
      <c r="AL84">
        <v>1.1087E-2</v>
      </c>
      <c r="AM84">
        <v>2.6058000000000001E-2</v>
      </c>
      <c r="AN84">
        <v>0.49313800000000002</v>
      </c>
      <c r="AO84">
        <v>0.49313800000000002</v>
      </c>
      <c r="AP84">
        <v>13.583322000000001</v>
      </c>
      <c r="AQ84">
        <f t="shared" si="0"/>
        <v>12.883322000000001</v>
      </c>
      <c r="AR84" s="21">
        <f t="shared" si="1"/>
        <v>2.2034042962770894E-2</v>
      </c>
      <c r="AS84" s="21"/>
      <c r="AT84" s="21">
        <f t="shared" si="4"/>
        <v>1.3613506446302168E-4</v>
      </c>
      <c r="AU84" s="21">
        <f t="shared" si="2"/>
        <v>2.2384901674930725E-3</v>
      </c>
      <c r="AV84" s="21">
        <f t="shared" si="3"/>
        <v>9.8343806836184971E-4</v>
      </c>
      <c r="AW84" s="21"/>
      <c r="AX84" s="21"/>
      <c r="AY84" s="21"/>
      <c r="AZ84" s="22"/>
      <c r="BA84" s="22"/>
      <c r="BB84" s="22"/>
      <c r="BC84" s="22"/>
      <c r="BD84" s="22"/>
      <c r="BE84" s="22"/>
      <c r="BF84" s="22"/>
      <c r="BG84" s="21"/>
    </row>
    <row r="85" spans="1:59" x14ac:dyDescent="0.3">
      <c r="A85">
        <v>34</v>
      </c>
      <c r="B85">
        <v>9.8201260000000001</v>
      </c>
      <c r="C85">
        <v>1.2314080000000001</v>
      </c>
      <c r="D85">
        <v>26.751785999999999</v>
      </c>
      <c r="E85">
        <v>8.2000000000000001E-5</v>
      </c>
      <c r="F85">
        <v>37.148550999999998</v>
      </c>
      <c r="G85">
        <v>2618.7824380000002</v>
      </c>
      <c r="H85">
        <v>0</v>
      </c>
      <c r="I85">
        <v>14583.753366000001</v>
      </c>
      <c r="J85">
        <v>6670.6104509999996</v>
      </c>
      <c r="K85">
        <v>7913.1429150000004</v>
      </c>
      <c r="L85">
        <v>7.1000000000000005E-5</v>
      </c>
      <c r="M85">
        <v>449026.474284</v>
      </c>
      <c r="N85">
        <v>3019.3213900000001</v>
      </c>
      <c r="O85">
        <v>1468.737629</v>
      </c>
      <c r="P85">
        <v>26.029631999999999</v>
      </c>
      <c r="Q85">
        <v>15.684475000000001</v>
      </c>
      <c r="R85">
        <v>2.707446</v>
      </c>
      <c r="S85">
        <v>0.62216899999999997</v>
      </c>
      <c r="T85">
        <v>27.612480999999999</v>
      </c>
      <c r="U85">
        <v>0.26819300000000001</v>
      </c>
      <c r="V85">
        <v>9.9096000000000004E-2</v>
      </c>
      <c r="W85">
        <v>6.341367</v>
      </c>
      <c r="X85">
        <v>0.33565200000000001</v>
      </c>
      <c r="Y85">
        <v>0.15020600000000001</v>
      </c>
      <c r="Z85">
        <v>5.0659000000000003E-2</v>
      </c>
      <c r="AA85">
        <v>9.1089000000000003E-2</v>
      </c>
      <c r="AB85">
        <v>11.437571</v>
      </c>
      <c r="AC85">
        <v>35.624836000000002</v>
      </c>
      <c r="AD85">
        <v>2.7970169999999999</v>
      </c>
      <c r="AE85">
        <v>0.06</v>
      </c>
      <c r="AF85">
        <v>125.814764</v>
      </c>
      <c r="AG85">
        <v>1.35284</v>
      </c>
      <c r="AH85">
        <v>0.295792</v>
      </c>
      <c r="AI85">
        <v>2.7863889999999998</v>
      </c>
      <c r="AJ85">
        <v>0.163276</v>
      </c>
      <c r="AK85">
        <v>4.3235999999999997E-2</v>
      </c>
      <c r="AL85">
        <v>1.0848999999999999E-2</v>
      </c>
      <c r="AM85">
        <v>2.538E-2</v>
      </c>
      <c r="AN85">
        <v>0.52390899999999996</v>
      </c>
      <c r="AO85">
        <v>0.52390899999999996</v>
      </c>
      <c r="AP85">
        <v>13.94904</v>
      </c>
      <c r="AQ85">
        <f t="shared" si="0"/>
        <v>13.249040000000001</v>
      </c>
      <c r="AR85" s="21">
        <f t="shared" si="1"/>
        <v>1.9277814090378247E-2</v>
      </c>
      <c r="AS85" s="21"/>
      <c r="AT85" s="21">
        <f t="shared" si="4"/>
        <v>1.1055236319970446E-4</v>
      </c>
      <c r="AU85" s="21">
        <f t="shared" si="2"/>
        <v>1.924511626285272E-3</v>
      </c>
      <c r="AV85" s="21">
        <f t="shared" si="3"/>
        <v>8.4548277895558541E-4</v>
      </c>
      <c r="AW85" s="21"/>
      <c r="AX85" s="21"/>
      <c r="AY85" s="21"/>
      <c r="AZ85" s="22"/>
      <c r="BA85" s="22"/>
      <c r="BB85" s="22"/>
      <c r="BC85" s="22"/>
      <c r="BD85" s="22"/>
      <c r="BE85" s="22"/>
      <c r="BF85" s="22"/>
      <c r="BG85" s="21"/>
    </row>
    <row r="86" spans="1:59" x14ac:dyDescent="0.3">
      <c r="A86">
        <v>35</v>
      </c>
      <c r="B86">
        <v>10.396765</v>
      </c>
      <c r="C86">
        <v>1.225943</v>
      </c>
      <c r="D86">
        <v>28.195858000000001</v>
      </c>
      <c r="E86">
        <v>0</v>
      </c>
      <c r="F86">
        <v>39.154269999999997</v>
      </c>
      <c r="G86">
        <v>2754.4937060000002</v>
      </c>
      <c r="H86">
        <v>0</v>
      </c>
      <c r="I86">
        <v>15820.245269999999</v>
      </c>
      <c r="J86">
        <v>7221.5091920000004</v>
      </c>
      <c r="K86">
        <v>8598.7360769999996</v>
      </c>
      <c r="L86">
        <v>7.1000000000000005E-5</v>
      </c>
      <c r="M86">
        <v>444305.833828</v>
      </c>
      <c r="N86">
        <v>3174.9880840000001</v>
      </c>
      <c r="O86">
        <v>1545.652372</v>
      </c>
      <c r="P86">
        <v>27.434723999999999</v>
      </c>
      <c r="Q86">
        <v>16.867428</v>
      </c>
      <c r="R86">
        <v>2.9542830000000002</v>
      </c>
      <c r="S86">
        <v>0.56530800000000003</v>
      </c>
      <c r="T86">
        <v>32.030343000000002</v>
      </c>
      <c r="U86">
        <v>0.31038700000000002</v>
      </c>
      <c r="V86">
        <v>0.115803</v>
      </c>
      <c r="W86">
        <v>6.71347</v>
      </c>
      <c r="X86">
        <v>0.35453099999999999</v>
      </c>
      <c r="Y86">
        <v>0.16019800000000001</v>
      </c>
      <c r="Z86">
        <v>4.9535000000000003E-2</v>
      </c>
      <c r="AA86">
        <v>8.8636999999999994E-2</v>
      </c>
      <c r="AB86">
        <v>12.054712</v>
      </c>
      <c r="AC86">
        <v>38.341476999999998</v>
      </c>
      <c r="AD86">
        <v>3.0543990000000001</v>
      </c>
      <c r="AE86">
        <v>5.4515000000000001E-2</v>
      </c>
      <c r="AF86">
        <v>145.944682</v>
      </c>
      <c r="AG86">
        <v>1.566924</v>
      </c>
      <c r="AH86">
        <v>0.34593499999999999</v>
      </c>
      <c r="AI86">
        <v>2.9498259999999998</v>
      </c>
      <c r="AJ86">
        <v>0.172592</v>
      </c>
      <c r="AK86">
        <v>4.6148000000000002E-2</v>
      </c>
      <c r="AL86">
        <v>1.0609E-2</v>
      </c>
      <c r="AM86">
        <v>2.4697E-2</v>
      </c>
      <c r="AN86">
        <v>0.55410899999999996</v>
      </c>
      <c r="AO86">
        <v>0.55410899999999996</v>
      </c>
      <c r="AP86">
        <v>14.301270000000001</v>
      </c>
      <c r="AQ86">
        <f t="shared" si="0"/>
        <v>13.601270000000001</v>
      </c>
      <c r="AR86" s="21">
        <f t="shared" si="1"/>
        <v>1.6838835198037971E-2</v>
      </c>
      <c r="AS86" s="21"/>
      <c r="AT86" s="21">
        <f t="shared" si="4"/>
        <v>9.0177408900499019E-5</v>
      </c>
      <c r="AU86" s="21">
        <f t="shared" si="2"/>
        <v>1.6545694856086831E-3</v>
      </c>
      <c r="AV86" s="21">
        <f t="shared" si="3"/>
        <v>7.2687084253997844E-4</v>
      </c>
      <c r="AW86" s="21"/>
      <c r="AX86" s="21"/>
      <c r="AY86" s="21"/>
      <c r="AZ86" s="22"/>
      <c r="BA86" s="22"/>
      <c r="BB86" s="22"/>
      <c r="BC86" s="22"/>
      <c r="BD86" s="22"/>
      <c r="BE86" s="22"/>
      <c r="BF86" s="22"/>
      <c r="BG86" s="21"/>
    </row>
    <row r="87" spans="1:59" x14ac:dyDescent="0.3">
      <c r="A87">
        <v>36</v>
      </c>
      <c r="B87">
        <v>10.958411999999999</v>
      </c>
      <c r="C87">
        <v>1.220807</v>
      </c>
      <c r="D87">
        <v>29.593347999999999</v>
      </c>
      <c r="E87">
        <v>-4.5000000000000003E-5</v>
      </c>
      <c r="F87">
        <v>41.095388999999997</v>
      </c>
      <c r="G87">
        <v>2884.9185299999999</v>
      </c>
      <c r="H87">
        <v>0</v>
      </c>
      <c r="I87">
        <v>17108.196178999999</v>
      </c>
      <c r="J87">
        <v>7798.4928980000004</v>
      </c>
      <c r="K87">
        <v>9309.7032810000001</v>
      </c>
      <c r="L87">
        <v>7.1000000000000005E-5</v>
      </c>
      <c r="M87">
        <v>439361.67182300001</v>
      </c>
      <c r="N87">
        <v>3324.4594750000001</v>
      </c>
      <c r="O87">
        <v>1619.70253</v>
      </c>
      <c r="P87">
        <v>28.794512000000001</v>
      </c>
      <c r="Q87">
        <v>18.075913</v>
      </c>
      <c r="R87">
        <v>3.2133660000000002</v>
      </c>
      <c r="S87">
        <v>0.51149100000000003</v>
      </c>
      <c r="T87">
        <v>37.155037999999998</v>
      </c>
      <c r="U87">
        <v>0.35919499999999999</v>
      </c>
      <c r="V87">
        <v>0.13534599999999999</v>
      </c>
      <c r="W87">
        <v>7.0758570000000001</v>
      </c>
      <c r="X87">
        <v>0.37278299999999998</v>
      </c>
      <c r="Y87">
        <v>0.17012099999999999</v>
      </c>
      <c r="Z87">
        <v>4.8398999999999998E-2</v>
      </c>
      <c r="AA87">
        <v>8.6176000000000003E-2</v>
      </c>
      <c r="AB87">
        <v>12.651911999999999</v>
      </c>
      <c r="AC87">
        <v>41.121316999999998</v>
      </c>
      <c r="AD87">
        <v>3.3249270000000002</v>
      </c>
      <c r="AE87">
        <v>4.9324E-2</v>
      </c>
      <c r="AF87">
        <v>169.2953</v>
      </c>
      <c r="AG87">
        <v>1.8148</v>
      </c>
      <c r="AH87">
        <v>0.40464699999999998</v>
      </c>
      <c r="AI87">
        <v>3.108984</v>
      </c>
      <c r="AJ87">
        <v>0.18162200000000001</v>
      </c>
      <c r="AK87">
        <v>4.9045999999999999E-2</v>
      </c>
      <c r="AL87">
        <v>1.0364999999999999E-2</v>
      </c>
      <c r="AM87">
        <v>2.4011000000000001E-2</v>
      </c>
      <c r="AN87">
        <v>0.58352999999999999</v>
      </c>
      <c r="AO87">
        <v>0.58352999999999999</v>
      </c>
      <c r="AP87">
        <v>14.640017</v>
      </c>
      <c r="AQ87">
        <f t="shared" si="0"/>
        <v>13.940017000000001</v>
      </c>
      <c r="AR87" s="21">
        <f t="shared" si="1"/>
        <v>1.4686577455923252E-2</v>
      </c>
      <c r="AS87" s="21"/>
      <c r="AT87" s="21">
        <f t="shared" si="4"/>
        <v>7.3867047699185059E-5</v>
      </c>
      <c r="AU87" s="21">
        <f t="shared" si="2"/>
        <v>1.4224888217046305E-3</v>
      </c>
      <c r="AV87" s="21">
        <f t="shared" si="3"/>
        <v>6.2489996120164534E-4</v>
      </c>
      <c r="AW87" s="21"/>
      <c r="AX87" s="21"/>
      <c r="AY87" s="21"/>
      <c r="AZ87" s="22"/>
      <c r="BA87" s="22"/>
      <c r="BB87" s="22"/>
      <c r="BC87" s="22"/>
      <c r="BD87" s="22"/>
      <c r="BE87" s="22"/>
      <c r="BF87" s="22"/>
      <c r="BG87" s="21"/>
    </row>
    <row r="88" spans="1:59" x14ac:dyDescent="0.3">
      <c r="A88">
        <v>37</v>
      </c>
      <c r="B88">
        <v>11.502041</v>
      </c>
      <c r="C88">
        <v>1.216024</v>
      </c>
      <c r="D88">
        <v>30.938438000000001</v>
      </c>
      <c r="E88">
        <v>0</v>
      </c>
      <c r="F88">
        <v>42.963783999999997</v>
      </c>
      <c r="G88">
        <v>3009.5111350000002</v>
      </c>
      <c r="H88">
        <v>0</v>
      </c>
      <c r="I88">
        <v>18444.027472000002</v>
      </c>
      <c r="J88">
        <v>8400.3951249999991</v>
      </c>
      <c r="K88">
        <v>10043.632347000001</v>
      </c>
      <c r="L88">
        <v>7.1000000000000005E-5</v>
      </c>
      <c r="M88">
        <v>434203.983503</v>
      </c>
      <c r="N88">
        <v>3467.1107459999998</v>
      </c>
      <c r="O88">
        <v>1690.5775739999999</v>
      </c>
      <c r="P88">
        <v>30.103307000000001</v>
      </c>
      <c r="Q88">
        <v>19.307051999999999</v>
      </c>
      <c r="R88">
        <v>3.484623</v>
      </c>
      <c r="S88">
        <v>0.46098499999999998</v>
      </c>
      <c r="T88">
        <v>43.099654000000001</v>
      </c>
      <c r="U88">
        <v>0.41565000000000002</v>
      </c>
      <c r="V88">
        <v>0.15820699999999999</v>
      </c>
      <c r="W88">
        <v>7.4265720000000002</v>
      </c>
      <c r="X88">
        <v>0.39030799999999999</v>
      </c>
      <c r="Y88">
        <v>0.179925</v>
      </c>
      <c r="Z88">
        <v>4.7257E-2</v>
      </c>
      <c r="AA88">
        <v>8.3718000000000001E-2</v>
      </c>
      <c r="AB88">
        <v>13.226673</v>
      </c>
      <c r="AC88">
        <v>43.958038999999999</v>
      </c>
      <c r="AD88">
        <v>3.608565</v>
      </c>
      <c r="AE88">
        <v>4.4452999999999999E-2</v>
      </c>
      <c r="AF88">
        <v>196.38191599999999</v>
      </c>
      <c r="AG88">
        <v>2.1017969999999999</v>
      </c>
      <c r="AH88">
        <v>0.47339199999999998</v>
      </c>
      <c r="AI88">
        <v>3.2630059999999999</v>
      </c>
      <c r="AJ88">
        <v>0.19031500000000001</v>
      </c>
      <c r="AK88">
        <v>5.1915000000000003E-2</v>
      </c>
      <c r="AL88">
        <v>1.0121E-2</v>
      </c>
      <c r="AM88">
        <v>2.3326E-2</v>
      </c>
      <c r="AN88">
        <v>0.61199599999999998</v>
      </c>
      <c r="AO88">
        <v>0.61199599999999998</v>
      </c>
      <c r="AP88">
        <v>14.965415</v>
      </c>
      <c r="AQ88">
        <f t="shared" si="0"/>
        <v>14.265415000000001</v>
      </c>
      <c r="AR88" s="21">
        <f t="shared" si="1"/>
        <v>1.2792169817558211E-2</v>
      </c>
      <c r="AS88" s="21"/>
      <c r="AT88" s="21">
        <f t="shared" si="4"/>
        <v>6.07447284750836E-5</v>
      </c>
      <c r="AU88" s="21">
        <f t="shared" si="2"/>
        <v>1.222963502468085E-3</v>
      </c>
      <c r="AV88" s="21">
        <f t="shared" si="3"/>
        <v>5.3724096882280304E-4</v>
      </c>
      <c r="AW88" s="21"/>
      <c r="AX88" s="21"/>
      <c r="AY88" s="21"/>
      <c r="AZ88" s="22"/>
      <c r="BA88" s="22"/>
      <c r="BB88" s="22"/>
      <c r="BC88" s="22"/>
      <c r="BD88" s="22"/>
      <c r="BE88" s="22"/>
      <c r="BF88" s="22"/>
      <c r="BG88" s="21"/>
    </row>
    <row r="89" spans="1:59" x14ac:dyDescent="0.3">
      <c r="A89">
        <v>38</v>
      </c>
      <c r="B89">
        <v>12.025346000000001</v>
      </c>
      <c r="C89">
        <v>1.211606</v>
      </c>
      <c r="D89">
        <v>32.227164000000002</v>
      </c>
      <c r="E89">
        <v>0</v>
      </c>
      <c r="F89">
        <v>44.753984000000003</v>
      </c>
      <c r="G89">
        <v>3127.9200839999999</v>
      </c>
      <c r="H89">
        <v>0</v>
      </c>
      <c r="I89">
        <v>19824.034745000001</v>
      </c>
      <c r="J89">
        <v>9025.9791420000001</v>
      </c>
      <c r="K89">
        <v>10798.055603000001</v>
      </c>
      <c r="L89">
        <v>7.1000000000000005E-5</v>
      </c>
      <c r="M89">
        <v>428843.366392</v>
      </c>
      <c r="N89">
        <v>3602.5421759999999</v>
      </c>
      <c r="O89">
        <v>1758.0749350000001</v>
      </c>
      <c r="P89">
        <v>31.357277</v>
      </c>
      <c r="Q89">
        <v>20.558596999999999</v>
      </c>
      <c r="R89">
        <v>3.768049</v>
      </c>
      <c r="S89">
        <v>0.41395700000000002</v>
      </c>
      <c r="T89">
        <v>49.995373000000001</v>
      </c>
      <c r="U89">
        <v>0.48095199999999999</v>
      </c>
      <c r="V89">
        <v>0.184948</v>
      </c>
      <c r="W89">
        <v>7.7641299999999998</v>
      </c>
      <c r="X89">
        <v>0.40703299999999998</v>
      </c>
      <c r="Y89">
        <v>0.18956799999999999</v>
      </c>
      <c r="Z89">
        <v>4.6114000000000002E-2</v>
      </c>
      <c r="AA89">
        <v>8.1272999999999998E-2</v>
      </c>
      <c r="AB89">
        <v>13.777310999999999</v>
      </c>
      <c r="AC89">
        <v>46.846716000000001</v>
      </c>
      <c r="AD89">
        <v>3.9053520000000002</v>
      </c>
      <c r="AE89">
        <v>3.9917000000000001E-2</v>
      </c>
      <c r="AF89">
        <v>227.80227199999999</v>
      </c>
      <c r="AG89">
        <v>2.4340869999999999</v>
      </c>
      <c r="AH89">
        <v>0.55388400000000004</v>
      </c>
      <c r="AI89">
        <v>3.4112369999999999</v>
      </c>
      <c r="AJ89">
        <v>0.19863500000000001</v>
      </c>
      <c r="AK89">
        <v>5.4741999999999999E-2</v>
      </c>
      <c r="AL89">
        <v>9.8759999999999994E-3</v>
      </c>
      <c r="AM89">
        <v>2.2644999999999998E-2</v>
      </c>
      <c r="AN89">
        <v>0.63936199999999999</v>
      </c>
      <c r="AO89">
        <v>0.63936199999999999</v>
      </c>
      <c r="AP89">
        <v>15.277706</v>
      </c>
      <c r="AQ89">
        <f t="shared" si="0"/>
        <v>14.577706000000001</v>
      </c>
      <c r="AR89" s="21">
        <f t="shared" si="1"/>
        <v>1.1128588538649046E-2</v>
      </c>
      <c r="AS89" s="21"/>
      <c r="AT89" s="21">
        <f t="shared" si="4"/>
        <v>5.013571117597932E-5</v>
      </c>
      <c r="AU89" s="21">
        <f t="shared" si="2"/>
        <v>1.0514255083123817E-3</v>
      </c>
      <c r="AV89" s="21">
        <f t="shared" si="3"/>
        <v>4.6187293947516492E-4</v>
      </c>
      <c r="AW89" s="21"/>
      <c r="AX89" s="21"/>
      <c r="AY89" s="21"/>
      <c r="AZ89" s="22"/>
      <c r="BA89" s="22"/>
      <c r="BB89" s="22"/>
      <c r="BC89" s="22"/>
      <c r="BD89" s="22"/>
      <c r="BE89" s="22"/>
      <c r="BF89" s="22"/>
      <c r="BG89" s="21"/>
    </row>
    <row r="90" spans="1:59" x14ac:dyDescent="0.3">
      <c r="A90">
        <v>39</v>
      </c>
      <c r="B90">
        <v>12.526820000000001</v>
      </c>
      <c r="C90">
        <v>1.207557</v>
      </c>
      <c r="D90">
        <v>33.457490999999997</v>
      </c>
      <c r="E90">
        <v>1.02E-4</v>
      </c>
      <c r="F90">
        <v>46.463087000000002</v>
      </c>
      <c r="G90">
        <v>3239.9785860000002</v>
      </c>
      <c r="H90">
        <v>0</v>
      </c>
      <c r="I90">
        <v>21244.484062</v>
      </c>
      <c r="J90">
        <v>9673.9748589999999</v>
      </c>
      <c r="K90">
        <v>11570.509203</v>
      </c>
      <c r="L90">
        <v>7.1000000000000005E-5</v>
      </c>
      <c r="M90">
        <v>423290.70386200002</v>
      </c>
      <c r="N90">
        <v>3730.5673860000002</v>
      </c>
      <c r="O90">
        <v>1822.0951439999999</v>
      </c>
      <c r="P90">
        <v>32.554389999999998</v>
      </c>
      <c r="Q90">
        <v>21.829037</v>
      </c>
      <c r="R90">
        <v>4.0637559999999997</v>
      </c>
      <c r="S90">
        <v>0.37048500000000001</v>
      </c>
      <c r="T90">
        <v>57.994365999999999</v>
      </c>
      <c r="U90">
        <v>0.55648399999999998</v>
      </c>
      <c r="V90">
        <v>0.216227</v>
      </c>
      <c r="W90">
        <v>8.0875590000000006</v>
      </c>
      <c r="X90">
        <v>0.42291099999999998</v>
      </c>
      <c r="Y90">
        <v>0.199019</v>
      </c>
      <c r="Z90">
        <v>4.4974E-2</v>
      </c>
      <c r="AA90">
        <v>7.8852000000000005E-2</v>
      </c>
      <c r="AB90">
        <v>14.302937</v>
      </c>
      <c r="AC90">
        <v>49.784089999999999</v>
      </c>
      <c r="AD90">
        <v>4.2154410000000002</v>
      </c>
      <c r="AE90">
        <v>3.5723999999999999E-2</v>
      </c>
      <c r="AF90">
        <v>264.24974800000001</v>
      </c>
      <c r="AG90">
        <v>2.8188089999999999</v>
      </c>
      <c r="AH90">
        <v>0.64812400000000003</v>
      </c>
      <c r="AI90">
        <v>3.5532530000000002</v>
      </c>
      <c r="AJ90">
        <v>0.20655799999999999</v>
      </c>
      <c r="AK90">
        <v>5.7520000000000002E-2</v>
      </c>
      <c r="AL90">
        <v>9.6319999999999999E-3</v>
      </c>
      <c r="AM90">
        <v>2.197E-2</v>
      </c>
      <c r="AN90">
        <v>0.66551499999999997</v>
      </c>
      <c r="AO90">
        <v>0.66551499999999997</v>
      </c>
      <c r="AP90">
        <v>15.577218999999999</v>
      </c>
      <c r="AQ90">
        <f t="shared" si="0"/>
        <v>14.877219</v>
      </c>
      <c r="AR90" s="21">
        <f t="shared" si="1"/>
        <v>9.6708001768612863E-3</v>
      </c>
      <c r="AS90" s="21"/>
      <c r="AT90" s="21">
        <f t="shared" si="4"/>
        <v>4.1518297832714577E-5</v>
      </c>
      <c r="AU90" s="21">
        <f t="shared" si="2"/>
        <v>9.0394968795604361E-4</v>
      </c>
      <c r="AV90" s="21">
        <f t="shared" si="3"/>
        <v>3.9707729338813211E-4</v>
      </c>
      <c r="AW90" s="21"/>
      <c r="AX90" s="21"/>
      <c r="AY90" s="21"/>
      <c r="AZ90" s="22"/>
      <c r="BA90" s="22"/>
      <c r="BB90" s="22"/>
      <c r="BC90" s="22"/>
      <c r="BD90" s="22"/>
      <c r="BE90" s="22"/>
      <c r="BF90" s="22"/>
      <c r="BG90" s="21"/>
    </row>
    <row r="91" spans="1:59" x14ac:dyDescent="0.3">
      <c r="A91">
        <v>40</v>
      </c>
      <c r="B91">
        <v>13.005596000000001</v>
      </c>
      <c r="C91">
        <v>1.203875</v>
      </c>
      <c r="D91">
        <v>34.628888000000003</v>
      </c>
      <c r="E91">
        <v>1.06E-4</v>
      </c>
      <c r="F91">
        <v>48.090358000000002</v>
      </c>
      <c r="G91">
        <v>3345.675369</v>
      </c>
      <c r="H91">
        <v>0</v>
      </c>
      <c r="I91">
        <v>22701.691863</v>
      </c>
      <c r="J91">
        <v>10343.109933</v>
      </c>
      <c r="K91">
        <v>12358.581929</v>
      </c>
      <c r="L91">
        <v>7.1000000000000005E-5</v>
      </c>
      <c r="M91">
        <v>417556.89860199997</v>
      </c>
      <c r="N91">
        <v>3851.1796709999999</v>
      </c>
      <c r="O91">
        <v>1882.6255900000001</v>
      </c>
      <c r="P91">
        <v>33.694133000000001</v>
      </c>
      <c r="Q91">
        <v>23.117502999999999</v>
      </c>
      <c r="R91">
        <v>4.3719489999999999</v>
      </c>
      <c r="S91">
        <v>0.330567</v>
      </c>
      <c r="T91">
        <v>67.273150000000001</v>
      </c>
      <c r="U91">
        <v>0.64384699999999995</v>
      </c>
      <c r="V91">
        <v>0.25281100000000001</v>
      </c>
      <c r="W91">
        <v>8.3963000000000001</v>
      </c>
      <c r="X91">
        <v>0.437919</v>
      </c>
      <c r="Y91">
        <v>0.208255</v>
      </c>
      <c r="Z91">
        <v>4.3839999999999997E-2</v>
      </c>
      <c r="AA91">
        <v>7.6461000000000001E-2</v>
      </c>
      <c r="AB91">
        <v>14.803326</v>
      </c>
      <c r="AC91">
        <v>52.768343999999999</v>
      </c>
      <c r="AD91">
        <v>4.5390860000000002</v>
      </c>
      <c r="AE91">
        <v>3.1874E-2</v>
      </c>
      <c r="AF91">
        <v>306.528661</v>
      </c>
      <c r="AG91">
        <v>3.2642329999999999</v>
      </c>
      <c r="AH91">
        <v>0.75845600000000002</v>
      </c>
      <c r="AI91">
        <v>3.6888079999999999</v>
      </c>
      <c r="AJ91">
        <v>0.21407300000000001</v>
      </c>
      <c r="AK91">
        <v>6.0241999999999997E-2</v>
      </c>
      <c r="AL91">
        <v>9.3889999999999998E-3</v>
      </c>
      <c r="AM91">
        <v>2.1304E-2</v>
      </c>
      <c r="AN91">
        <v>0.69037599999999999</v>
      </c>
      <c r="AO91">
        <v>0.69037599999999999</v>
      </c>
      <c r="AP91">
        <v>15.864354000000001</v>
      </c>
      <c r="AQ91">
        <f t="shared" si="0"/>
        <v>15.164354000000001</v>
      </c>
      <c r="AR91" s="21">
        <f t="shared" si="1"/>
        <v>8.3957849884936479E-3</v>
      </c>
      <c r="AS91" s="21"/>
      <c r="AT91" s="21">
        <f t="shared" si="4"/>
        <v>3.4487216557129749E-5</v>
      </c>
      <c r="AU91" s="21">
        <f t="shared" si="2"/>
        <v>7.7715869687076966E-4</v>
      </c>
      <c r="AV91" s="21">
        <f t="shared" si="3"/>
        <v>3.4137218659678343E-4</v>
      </c>
      <c r="AW91" s="21"/>
      <c r="AX91" s="21"/>
      <c r="AY91" s="21"/>
      <c r="AZ91" s="22"/>
      <c r="BA91" s="22"/>
      <c r="BB91" s="22"/>
      <c r="BC91" s="22"/>
      <c r="BD91" s="22"/>
      <c r="BE91" s="22"/>
      <c r="BF91" s="22"/>
      <c r="BG91" s="21"/>
    </row>
    <row r="92" spans="1:59" x14ac:dyDescent="0.3">
      <c r="A92">
        <v>41</v>
      </c>
      <c r="B92">
        <v>13.46147</v>
      </c>
      <c r="C92">
        <v>1.20055</v>
      </c>
      <c r="D92">
        <v>35.742139999999999</v>
      </c>
      <c r="E92">
        <v>-5.5000000000000002E-5</v>
      </c>
      <c r="F92">
        <v>49.636999000000003</v>
      </c>
      <c r="G92">
        <v>3445.1350179999999</v>
      </c>
      <c r="H92">
        <v>0</v>
      </c>
      <c r="I92">
        <v>24192.093647999998</v>
      </c>
      <c r="J92">
        <v>11032.136936999999</v>
      </c>
      <c r="K92">
        <v>13159.956711000001</v>
      </c>
      <c r="L92">
        <v>7.1000000000000005E-5</v>
      </c>
      <c r="M92">
        <v>411652.63978799997</v>
      </c>
      <c r="N92">
        <v>3964.5287950000002</v>
      </c>
      <c r="O92">
        <v>1939.7300190000001</v>
      </c>
      <c r="P92">
        <v>34.777349999999998</v>
      </c>
      <c r="Q92">
        <v>24.423828</v>
      </c>
      <c r="R92">
        <v>4.6929610000000004</v>
      </c>
      <c r="S92">
        <v>0.29413400000000001</v>
      </c>
      <c r="T92">
        <v>78.036484999999999</v>
      </c>
      <c r="U92">
        <v>0.74489399999999995</v>
      </c>
      <c r="V92">
        <v>0.295599</v>
      </c>
      <c r="W92">
        <v>8.6902249999999999</v>
      </c>
      <c r="X92">
        <v>0.45205699999999999</v>
      </c>
      <c r="Y92">
        <v>0.21726400000000001</v>
      </c>
      <c r="Z92">
        <v>4.2715999999999997E-2</v>
      </c>
      <c r="AA92">
        <v>7.4107000000000006E-2</v>
      </c>
      <c r="AB92">
        <v>15.278851</v>
      </c>
      <c r="AC92">
        <v>55.799249000000003</v>
      </c>
      <c r="AD92">
        <v>4.8766749999999996</v>
      </c>
      <c r="AE92">
        <v>2.836E-2</v>
      </c>
      <c r="AF92">
        <v>355.57201199999997</v>
      </c>
      <c r="AG92">
        <v>3.7799299999999998</v>
      </c>
      <c r="AH92">
        <v>0.88762399999999997</v>
      </c>
      <c r="AI92">
        <v>3.8178450000000002</v>
      </c>
      <c r="AJ92">
        <v>0.22117700000000001</v>
      </c>
      <c r="AK92">
        <v>6.2903000000000001E-2</v>
      </c>
      <c r="AL92">
        <v>9.1479999999999999E-3</v>
      </c>
      <c r="AM92">
        <v>2.0648E-2</v>
      </c>
      <c r="AN92">
        <v>0.713893</v>
      </c>
      <c r="AO92">
        <v>0.713893</v>
      </c>
      <c r="AP92">
        <v>16.139561</v>
      </c>
      <c r="AQ92">
        <f t="shared" si="0"/>
        <v>15.439561000000001</v>
      </c>
      <c r="AR92" s="21">
        <f t="shared" si="1"/>
        <v>7.2825416449785281E-3</v>
      </c>
      <c r="AS92" s="21"/>
      <c r="AT92" s="21">
        <f t="shared" si="4"/>
        <v>2.8726180964665984E-5</v>
      </c>
      <c r="AU92" s="21">
        <f t="shared" si="2"/>
        <v>6.6814878823281412E-4</v>
      </c>
      <c r="AV92" s="21">
        <f t="shared" si="3"/>
        <v>2.9347798548624209E-4</v>
      </c>
      <c r="AW92" s="21"/>
      <c r="AX92" s="21"/>
      <c r="AY92" s="21"/>
      <c r="AZ92" s="22"/>
      <c r="BA92" s="22"/>
      <c r="BB92" s="22"/>
      <c r="BC92" s="22"/>
      <c r="BD92" s="22"/>
      <c r="BE92" s="22"/>
      <c r="BF92" s="22"/>
      <c r="BG92" s="21"/>
    </row>
    <row r="93" spans="1:59" x14ac:dyDescent="0.3">
      <c r="A93">
        <v>42</v>
      </c>
      <c r="B93">
        <v>13.894859</v>
      </c>
      <c r="C93">
        <v>1.19756</v>
      </c>
      <c r="D93">
        <v>36.799363</v>
      </c>
      <c r="E93">
        <v>0</v>
      </c>
      <c r="F93">
        <v>51.105837999999999</v>
      </c>
      <c r="G93">
        <v>3538.5930870000002</v>
      </c>
      <c r="H93">
        <v>0</v>
      </c>
      <c r="I93">
        <v>25712.298919000001</v>
      </c>
      <c r="J93">
        <v>11739.855554</v>
      </c>
      <c r="K93">
        <v>13972.443364999999</v>
      </c>
      <c r="L93">
        <v>7.1000000000000005E-5</v>
      </c>
      <c r="M93">
        <v>405588.21290300001</v>
      </c>
      <c r="N93">
        <v>4070.8919369999999</v>
      </c>
      <c r="O93">
        <v>1993.5349470000001</v>
      </c>
      <c r="P93">
        <v>35.806026000000003</v>
      </c>
      <c r="Q93">
        <v>25.748538</v>
      </c>
      <c r="R93">
        <v>5.0272810000000003</v>
      </c>
      <c r="S93">
        <v>0.26106600000000002</v>
      </c>
      <c r="T93">
        <v>90.521889000000002</v>
      </c>
      <c r="U93">
        <v>0.861765</v>
      </c>
      <c r="V93">
        <v>0.34564</v>
      </c>
      <c r="W93">
        <v>8.9696029999999993</v>
      </c>
      <c r="X93">
        <v>0.46534300000000001</v>
      </c>
      <c r="Y93">
        <v>0.226046</v>
      </c>
      <c r="Z93">
        <v>4.1605999999999997E-2</v>
      </c>
      <c r="AA93">
        <v>7.1795999999999999E-2</v>
      </c>
      <c r="AB93">
        <v>15.730385999999999</v>
      </c>
      <c r="AC93">
        <v>58.878177000000001</v>
      </c>
      <c r="AD93">
        <v>5.2287600000000003</v>
      </c>
      <c r="AE93">
        <v>2.5170999999999999E-2</v>
      </c>
      <c r="AF93">
        <v>412.46208200000001</v>
      </c>
      <c r="AG93">
        <v>4.3769770000000001</v>
      </c>
      <c r="AH93">
        <v>1.038837</v>
      </c>
      <c r="AI93">
        <v>3.9404840000000001</v>
      </c>
      <c r="AJ93">
        <v>0.227879</v>
      </c>
      <c r="AK93">
        <v>6.5504000000000007E-2</v>
      </c>
      <c r="AL93">
        <v>8.9099999999999995E-3</v>
      </c>
      <c r="AM93">
        <v>2.0003E-2</v>
      </c>
      <c r="AN93">
        <v>0.73604000000000003</v>
      </c>
      <c r="AO93">
        <v>0.73604000000000003</v>
      </c>
      <c r="AP93">
        <v>16.40333</v>
      </c>
      <c r="AQ93">
        <f t="shared" si="0"/>
        <v>15.703330000000001</v>
      </c>
      <c r="AR93" s="21">
        <f t="shared" si="1"/>
        <v>6.3120521907943277E-3</v>
      </c>
      <c r="AS93" s="21"/>
      <c r="AT93" s="21">
        <f t="shared" si="4"/>
        <v>2.3987258228953861E-5</v>
      </c>
      <c r="AU93" s="21">
        <f t="shared" si="2"/>
        <v>5.7443246453143528E-4</v>
      </c>
      <c r="AV93" s="21">
        <f t="shared" si="3"/>
        <v>2.5230768538301673E-4</v>
      </c>
      <c r="AW93" s="21"/>
      <c r="AX93" s="21"/>
      <c r="AY93" s="21"/>
      <c r="AZ93" s="22"/>
      <c r="BA93" s="22"/>
      <c r="BB93" s="22"/>
      <c r="BC93" s="22"/>
      <c r="BD93" s="22"/>
      <c r="BE93" s="22"/>
      <c r="BF93" s="22"/>
      <c r="BG93" s="21"/>
    </row>
    <row r="94" spans="1:59" x14ac:dyDescent="0.3">
      <c r="A94">
        <v>43</v>
      </c>
      <c r="B94">
        <v>14.306475000000001</v>
      </c>
      <c r="C94">
        <v>1.1948890000000001</v>
      </c>
      <c r="D94">
        <v>37.803269</v>
      </c>
      <c r="E94">
        <v>-5.8E-5</v>
      </c>
      <c r="F94">
        <v>52.500706000000001</v>
      </c>
      <c r="G94">
        <v>3626.3550919999998</v>
      </c>
      <c r="H94">
        <v>0</v>
      </c>
      <c r="I94">
        <v>27259.12427</v>
      </c>
      <c r="J94">
        <v>12465.126573</v>
      </c>
      <c r="K94">
        <v>14793.997697000001</v>
      </c>
      <c r="L94">
        <v>7.1000000000000005E-5</v>
      </c>
      <c r="M94">
        <v>399373.37984000001</v>
      </c>
      <c r="N94">
        <v>4170.6267879999996</v>
      </c>
      <c r="O94">
        <v>2044.206275</v>
      </c>
      <c r="P94">
        <v>36.782845999999999</v>
      </c>
      <c r="Q94">
        <v>27.092572000000001</v>
      </c>
      <c r="R94">
        <v>5.3754730000000004</v>
      </c>
      <c r="S94">
        <v>0.23119799999999999</v>
      </c>
      <c r="T94">
        <v>105.00488300000001</v>
      </c>
      <c r="U94">
        <v>0.99693600000000004</v>
      </c>
      <c r="V94">
        <v>0.40416200000000002</v>
      </c>
      <c r="W94">
        <v>9.2348979999999994</v>
      </c>
      <c r="X94">
        <v>0.47781000000000001</v>
      </c>
      <c r="Y94">
        <v>0.234601</v>
      </c>
      <c r="Z94">
        <v>4.0509999999999997E-2</v>
      </c>
      <c r="AA94">
        <v>6.9530999999999996E-2</v>
      </c>
      <c r="AB94">
        <v>16.159113000000001</v>
      </c>
      <c r="AC94">
        <v>62.007432999999999</v>
      </c>
      <c r="AD94">
        <v>5.5959719999999997</v>
      </c>
      <c r="AE94">
        <v>2.2290999999999998E-2</v>
      </c>
      <c r="AF94">
        <v>478.45431000000002</v>
      </c>
      <c r="AG94">
        <v>5.0681989999999999</v>
      </c>
      <c r="AH94">
        <v>1.215851</v>
      </c>
      <c r="AI94">
        <v>4.0569280000000001</v>
      </c>
      <c r="AJ94">
        <v>0.23419400000000001</v>
      </c>
      <c r="AK94">
        <v>6.8043999999999993E-2</v>
      </c>
      <c r="AL94">
        <v>8.6759999999999997E-3</v>
      </c>
      <c r="AM94">
        <v>1.9372E-2</v>
      </c>
      <c r="AN94">
        <v>0.75681699999999996</v>
      </c>
      <c r="AO94">
        <v>0.75681699999999996</v>
      </c>
      <c r="AP94">
        <v>16.656172000000002</v>
      </c>
      <c r="AQ94">
        <f t="shared" si="0"/>
        <v>15.956172000000002</v>
      </c>
      <c r="AR94" s="21">
        <f t="shared" si="1"/>
        <v>5.4671708516688547E-3</v>
      </c>
      <c r="AS94" s="21"/>
      <c r="AT94" s="21">
        <f t="shared" si="4"/>
        <v>2.007488413480571E-5</v>
      </c>
      <c r="AU94" s="21">
        <f t="shared" si="2"/>
        <v>4.9385921327213848E-4</v>
      </c>
      <c r="AV94" s="21">
        <f t="shared" si="3"/>
        <v>2.1691520140540069E-4</v>
      </c>
      <c r="AW94" s="21"/>
      <c r="AX94" s="21"/>
      <c r="AY94" s="21"/>
      <c r="AZ94" s="22"/>
      <c r="BA94" s="22"/>
      <c r="BB94" s="22"/>
      <c r="BC94" s="22"/>
      <c r="BD94" s="22"/>
      <c r="BE94" s="22"/>
      <c r="BF94" s="22"/>
      <c r="BG94" s="21"/>
    </row>
    <row r="95" spans="1:59" x14ac:dyDescent="0.3">
      <c r="A95">
        <v>44</v>
      </c>
      <c r="B95">
        <v>14.697437000000001</v>
      </c>
      <c r="C95">
        <v>1.19251</v>
      </c>
      <c r="D95">
        <v>38.757271000000003</v>
      </c>
      <c r="E95">
        <v>-5.8999999999999998E-5</v>
      </c>
      <c r="F95">
        <v>53.826338</v>
      </c>
      <c r="G95">
        <v>3708.7852029999999</v>
      </c>
      <c r="H95">
        <v>0</v>
      </c>
      <c r="I95">
        <v>28829.620231000001</v>
      </c>
      <c r="J95">
        <v>13206.883613</v>
      </c>
      <c r="K95">
        <v>15622.736617</v>
      </c>
      <c r="L95">
        <v>7.1000000000000005E-5</v>
      </c>
      <c r="M95">
        <v>393017.27837800002</v>
      </c>
      <c r="N95">
        <v>4264.1579099999999</v>
      </c>
      <c r="O95">
        <v>2091.9435520000002</v>
      </c>
      <c r="P95">
        <v>37.711129999999997</v>
      </c>
      <c r="Q95">
        <v>28.457401000000001</v>
      </c>
      <c r="R95">
        <v>5.7382439999999999</v>
      </c>
      <c r="S95">
        <v>0.20433899999999999</v>
      </c>
      <c r="T95">
        <v>121.805069</v>
      </c>
      <c r="U95">
        <v>1.1532709999999999</v>
      </c>
      <c r="V95">
        <v>0.47259899999999999</v>
      </c>
      <c r="W95">
        <v>9.4868319999999997</v>
      </c>
      <c r="X95">
        <v>0.48949900000000002</v>
      </c>
      <c r="Y95">
        <v>0.24294099999999999</v>
      </c>
      <c r="Z95">
        <v>3.9433000000000003E-2</v>
      </c>
      <c r="AA95">
        <v>6.7317000000000002E-2</v>
      </c>
      <c r="AB95">
        <v>16.566492</v>
      </c>
      <c r="AC95">
        <v>65.190558999999993</v>
      </c>
      <c r="AD95">
        <v>5.9790939999999999</v>
      </c>
      <c r="AE95">
        <v>1.9701E-2</v>
      </c>
      <c r="AF95">
        <v>555.004998</v>
      </c>
      <c r="AG95">
        <v>5.8684380000000003</v>
      </c>
      <c r="AH95">
        <v>1.423062</v>
      </c>
      <c r="AI95">
        <v>4.167497</v>
      </c>
      <c r="AJ95">
        <v>0.24014099999999999</v>
      </c>
      <c r="AK95">
        <v>7.0527000000000006E-2</v>
      </c>
      <c r="AL95">
        <v>8.4449999999999994E-3</v>
      </c>
      <c r="AM95">
        <v>1.8755000000000001E-2</v>
      </c>
      <c r="AN95">
        <v>0.77623900000000001</v>
      </c>
      <c r="AO95">
        <v>0.77623900000000001</v>
      </c>
      <c r="AP95">
        <v>16.898610000000001</v>
      </c>
      <c r="AQ95">
        <f t="shared" si="0"/>
        <v>16.198610000000002</v>
      </c>
      <c r="AR95" s="21">
        <f t="shared" si="1"/>
        <v>4.7325406954697056E-3</v>
      </c>
      <c r="AS95" s="21"/>
      <c r="AT95" s="21">
        <f t="shared" si="4"/>
        <v>1.6834143222954701E-5</v>
      </c>
      <c r="AU95" s="21">
        <f t="shared" si="2"/>
        <v>4.2458663001672267E-4</v>
      </c>
      <c r="AV95" s="21">
        <f t="shared" si="3"/>
        <v>1.8648532746740894E-4</v>
      </c>
      <c r="AW95" s="21"/>
      <c r="AX95" s="21"/>
      <c r="AY95" s="21"/>
      <c r="AZ95" s="22"/>
      <c r="BA95" s="22"/>
      <c r="BB95" s="22"/>
      <c r="BC95" s="22"/>
      <c r="BD95" s="22"/>
      <c r="BE95" s="22"/>
      <c r="BF95" s="22"/>
      <c r="BG95" s="21"/>
    </row>
    <row r="96" spans="1:59" x14ac:dyDescent="0.3">
      <c r="A96">
        <v>45</v>
      </c>
      <c r="B96">
        <v>15.069068</v>
      </c>
      <c r="C96">
        <v>1.190401</v>
      </c>
      <c r="D96">
        <v>39.665188999999998</v>
      </c>
      <c r="E96">
        <v>6.0999999999999999E-5</v>
      </c>
      <c r="F96">
        <v>55.087960000000002</v>
      </c>
      <c r="G96">
        <v>3786.278092</v>
      </c>
      <c r="H96">
        <v>0</v>
      </c>
      <c r="I96">
        <v>30421.083287000001</v>
      </c>
      <c r="J96">
        <v>13964.139232</v>
      </c>
      <c r="K96">
        <v>16456.944055</v>
      </c>
      <c r="L96">
        <v>7.1000000000000005E-5</v>
      </c>
      <c r="M96">
        <v>386528.36990799999</v>
      </c>
      <c r="N96">
        <v>4351.9444709999998</v>
      </c>
      <c r="O96">
        <v>2136.9639999999999</v>
      </c>
      <c r="P96">
        <v>38.594538999999997</v>
      </c>
      <c r="Q96">
        <v>29.844854999999999</v>
      </c>
      <c r="R96">
        <v>6.1164050000000003</v>
      </c>
      <c r="S96">
        <v>0.180282</v>
      </c>
      <c r="T96">
        <v>141.293183</v>
      </c>
      <c r="U96">
        <v>1.334077</v>
      </c>
      <c r="V96">
        <v>0.55262900000000004</v>
      </c>
      <c r="W96">
        <v>9.7262620000000002</v>
      </c>
      <c r="X96">
        <v>0.50046199999999996</v>
      </c>
      <c r="Y96">
        <v>0.251079</v>
      </c>
      <c r="Z96">
        <v>3.8372999999999997E-2</v>
      </c>
      <c r="AA96">
        <v>6.5155000000000005E-2</v>
      </c>
      <c r="AB96">
        <v>16.954132999999999</v>
      </c>
      <c r="AC96">
        <v>68.431929999999994</v>
      </c>
      <c r="AD96">
        <v>6.3790199999999997</v>
      </c>
      <c r="AE96">
        <v>1.7381000000000001E-2</v>
      </c>
      <c r="AF96">
        <v>643.803451</v>
      </c>
      <c r="AG96">
        <v>6.7948729999999999</v>
      </c>
      <c r="AH96">
        <v>1.6656139999999999</v>
      </c>
      <c r="AI96">
        <v>4.2725650000000002</v>
      </c>
      <c r="AJ96">
        <v>0.24574299999999999</v>
      </c>
      <c r="AK96">
        <v>7.2955999999999993E-2</v>
      </c>
      <c r="AL96">
        <v>8.2179999999999996E-3</v>
      </c>
      <c r="AM96">
        <v>1.8152999999999999E-2</v>
      </c>
      <c r="AN96">
        <v>0.79433900000000002</v>
      </c>
      <c r="AO96">
        <v>0.79433900000000002</v>
      </c>
      <c r="AP96">
        <v>17.131169</v>
      </c>
      <c r="AQ96">
        <f t="shared" si="0"/>
        <v>16.431169000000001</v>
      </c>
      <c r="AR96" s="21">
        <f t="shared" si="1"/>
        <v>4.0944674124166868E-3</v>
      </c>
      <c r="AS96" s="21"/>
      <c r="AT96" s="21">
        <f t="shared" si="4"/>
        <v>1.4141573489063517E-5</v>
      </c>
      <c r="AU96" s="21">
        <f t="shared" si="2"/>
        <v>3.6503299651703301E-4</v>
      </c>
      <c r="AV96" s="21">
        <f t="shared" si="3"/>
        <v>1.6032301166492131E-4</v>
      </c>
      <c r="AW96" s="21"/>
      <c r="AX96" s="21"/>
      <c r="AY96" s="21"/>
      <c r="AZ96" s="22"/>
      <c r="BA96" s="22"/>
      <c r="BB96" s="22"/>
      <c r="BC96" s="22"/>
      <c r="BD96" s="22"/>
      <c r="BE96" s="22"/>
      <c r="BF96" s="22"/>
      <c r="BG96" s="21"/>
    </row>
    <row r="97" spans="1:59" x14ac:dyDescent="0.3">
      <c r="A97">
        <v>46</v>
      </c>
      <c r="B97">
        <v>15.42277</v>
      </c>
      <c r="C97">
        <v>1.1885399999999999</v>
      </c>
      <c r="D97">
        <v>40.530895999999998</v>
      </c>
      <c r="E97">
        <v>6.2000000000000003E-5</v>
      </c>
      <c r="F97">
        <v>56.290973000000001</v>
      </c>
      <c r="G97">
        <v>3859.2382210000001</v>
      </c>
      <c r="H97">
        <v>0</v>
      </c>
      <c r="I97">
        <v>32031.057102999999</v>
      </c>
      <c r="J97">
        <v>14735.986876000001</v>
      </c>
      <c r="K97">
        <v>17295.070227</v>
      </c>
      <c r="L97">
        <v>7.1000000000000005E-5</v>
      </c>
      <c r="M97">
        <v>379914.42265600001</v>
      </c>
      <c r="N97">
        <v>4434.4564879999998</v>
      </c>
      <c r="O97">
        <v>2179.4907629999998</v>
      </c>
      <c r="P97">
        <v>39.436861999999998</v>
      </c>
      <c r="Q97">
        <v>31.256986000000001</v>
      </c>
      <c r="R97">
        <v>6.5108379999999997</v>
      </c>
      <c r="S97">
        <v>0.158808</v>
      </c>
      <c r="T97">
        <v>163.89927700000001</v>
      </c>
      <c r="U97">
        <v>1.5431839999999999</v>
      </c>
      <c r="V97">
        <v>0.64620999999999995</v>
      </c>
      <c r="W97">
        <v>9.9540950000000006</v>
      </c>
      <c r="X97">
        <v>0.51074900000000001</v>
      </c>
      <c r="Y97">
        <v>0.25902999999999998</v>
      </c>
      <c r="Z97">
        <v>3.7333999999999999E-2</v>
      </c>
      <c r="AA97">
        <v>6.3047000000000006E-2</v>
      </c>
      <c r="AB97">
        <v>17.323701</v>
      </c>
      <c r="AC97">
        <v>71.736452</v>
      </c>
      <c r="AD97">
        <v>6.7967250000000003</v>
      </c>
      <c r="AE97">
        <v>1.5310000000000001E-2</v>
      </c>
      <c r="AF97">
        <v>746.80925300000001</v>
      </c>
      <c r="AG97">
        <v>7.8673900000000003</v>
      </c>
      <c r="AH97">
        <v>1.949525</v>
      </c>
      <c r="AI97">
        <v>4.3725329999999998</v>
      </c>
      <c r="AJ97">
        <v>0.25102600000000003</v>
      </c>
      <c r="AK97">
        <v>7.5336E-2</v>
      </c>
      <c r="AL97">
        <v>7.9950000000000004E-3</v>
      </c>
      <c r="AM97">
        <v>1.7565999999999998E-2</v>
      </c>
      <c r="AN97">
        <v>0.81115999999999999</v>
      </c>
      <c r="AO97">
        <v>0.81115999999999999</v>
      </c>
      <c r="AP97">
        <v>17.354368000000001</v>
      </c>
      <c r="AQ97">
        <f t="shared" si="0"/>
        <v>16.654368000000002</v>
      </c>
      <c r="AR97" s="21">
        <f t="shared" si="1"/>
        <v>3.5407864838690128E-3</v>
      </c>
      <c r="AS97" s="21"/>
      <c r="AT97" s="21">
        <f t="shared" si="4"/>
        <v>1.189827308215417E-5</v>
      </c>
      <c r="AU97" s="21">
        <f t="shared" si="2"/>
        <v>3.1383134545642479E-4</v>
      </c>
      <c r="AV97" s="21">
        <f t="shared" si="3"/>
        <v>1.3782896039758792E-4</v>
      </c>
      <c r="AW97" s="21"/>
      <c r="AX97" s="21"/>
      <c r="AY97" s="21"/>
      <c r="AZ97" s="22"/>
      <c r="BA97" s="22"/>
      <c r="BB97" s="22"/>
      <c r="BC97" s="22"/>
      <c r="BD97" s="22"/>
      <c r="BE97" s="22"/>
      <c r="BF97" s="22"/>
      <c r="BG97" s="21"/>
    </row>
    <row r="98" spans="1:59" x14ac:dyDescent="0.3">
      <c r="A98">
        <v>47</v>
      </c>
      <c r="B98">
        <v>15.760076</v>
      </c>
      <c r="C98">
        <v>1.186901</v>
      </c>
      <c r="D98">
        <v>41.358345</v>
      </c>
      <c r="E98">
        <v>0</v>
      </c>
      <c r="F98">
        <v>57.440902999999999</v>
      </c>
      <c r="G98">
        <v>3928.0734320000001</v>
      </c>
      <c r="H98">
        <v>0</v>
      </c>
      <c r="I98">
        <v>33657.330475000002</v>
      </c>
      <c r="J98">
        <v>15521.601562</v>
      </c>
      <c r="K98">
        <v>18135.728912999999</v>
      </c>
      <c r="L98">
        <v>7.1000000000000005E-5</v>
      </c>
      <c r="M98">
        <v>373182.50589199999</v>
      </c>
      <c r="N98">
        <v>4512.1671470000001</v>
      </c>
      <c r="O98">
        <v>2219.7496169999999</v>
      </c>
      <c r="P98">
        <v>40.241970999999999</v>
      </c>
      <c r="Q98">
        <v>32.696137</v>
      </c>
      <c r="R98">
        <v>6.922542</v>
      </c>
      <c r="S98">
        <v>0.13969899999999999</v>
      </c>
      <c r="T98">
        <v>190.122208</v>
      </c>
      <c r="U98">
        <v>1.7850140000000001</v>
      </c>
      <c r="V98">
        <v>0.75563599999999997</v>
      </c>
      <c r="W98">
        <v>10.171321000000001</v>
      </c>
      <c r="X98">
        <v>0.52041700000000002</v>
      </c>
      <c r="Y98">
        <v>0.266814</v>
      </c>
      <c r="Z98">
        <v>3.6317000000000002E-2</v>
      </c>
      <c r="AA98">
        <v>6.0996000000000002E-2</v>
      </c>
      <c r="AB98">
        <v>17.676898000000001</v>
      </c>
      <c r="AC98">
        <v>75.109720999999993</v>
      </c>
      <c r="AD98">
        <v>7.2333069999999999</v>
      </c>
      <c r="AE98">
        <v>1.3468000000000001E-2</v>
      </c>
      <c r="AF98">
        <v>866.29551300000003</v>
      </c>
      <c r="AG98">
        <v>9.1090020000000003</v>
      </c>
      <c r="AH98">
        <v>2.281838</v>
      </c>
      <c r="AI98">
        <v>4.4678360000000001</v>
      </c>
      <c r="AJ98">
        <v>0.25601600000000002</v>
      </c>
      <c r="AK98">
        <v>7.7673000000000006E-2</v>
      </c>
      <c r="AL98">
        <v>7.7770000000000001E-3</v>
      </c>
      <c r="AM98">
        <v>1.6993999999999999E-2</v>
      </c>
      <c r="AN98">
        <v>0.82675399999999999</v>
      </c>
      <c r="AO98">
        <v>0.82675399999999999</v>
      </c>
      <c r="AP98">
        <v>17.568715999999998</v>
      </c>
      <c r="AQ98">
        <f t="shared" si="0"/>
        <v>16.868715999999999</v>
      </c>
      <c r="AR98" s="21">
        <f t="shared" si="1"/>
        <v>3.060738296645387E-3</v>
      </c>
      <c r="AS98" s="21"/>
      <c r="AT98" s="21">
        <f t="shared" si="4"/>
        <v>1.0024655032015451E-5</v>
      </c>
      <c r="AU98" s="21">
        <f t="shared" si="2"/>
        <v>2.6981167146513632E-4</v>
      </c>
      <c r="AV98" s="21">
        <f t="shared" si="3"/>
        <v>1.1849823726100775E-4</v>
      </c>
      <c r="AW98" s="21"/>
      <c r="AX98" s="21"/>
      <c r="AY98" s="21"/>
      <c r="AZ98" s="22"/>
      <c r="BA98" s="22"/>
      <c r="BB98" s="22"/>
      <c r="BC98" s="22"/>
      <c r="BD98" s="22"/>
      <c r="BE98" s="22"/>
      <c r="BF98" s="22"/>
      <c r="BG98" s="21"/>
    </row>
    <row r="99" spans="1:59" x14ac:dyDescent="0.3">
      <c r="A99">
        <v>48</v>
      </c>
      <c r="B99">
        <v>16.082557000000001</v>
      </c>
      <c r="C99">
        <v>1.185462</v>
      </c>
      <c r="D99">
        <v>42.151425000000003</v>
      </c>
      <c r="E99">
        <v>-6.3999999999999997E-5</v>
      </c>
      <c r="F99">
        <v>58.543191</v>
      </c>
      <c r="G99">
        <v>3993.181384</v>
      </c>
      <c r="H99">
        <v>0</v>
      </c>
      <c r="I99">
        <v>35297.928359999998</v>
      </c>
      <c r="J99">
        <v>16320.237838999999</v>
      </c>
      <c r="K99">
        <v>18977.690521</v>
      </c>
      <c r="L99">
        <v>7.1000000000000005E-5</v>
      </c>
      <c r="M99">
        <v>366339.007377</v>
      </c>
      <c r="N99">
        <v>4585.5372850000003</v>
      </c>
      <c r="O99">
        <v>2257.9612310000002</v>
      </c>
      <c r="P99">
        <v>41.013677999999999</v>
      </c>
      <c r="Q99">
        <v>34.164844000000002</v>
      </c>
      <c r="R99">
        <v>7.3526129999999998</v>
      </c>
      <c r="S99">
        <v>0.122741</v>
      </c>
      <c r="T99">
        <v>220.540649</v>
      </c>
      <c r="U99">
        <v>2.0646819999999999</v>
      </c>
      <c r="V99">
        <v>0.88358499999999995</v>
      </c>
      <c r="W99">
        <v>10.378954999999999</v>
      </c>
      <c r="X99">
        <v>0.52952100000000002</v>
      </c>
      <c r="Y99">
        <v>0.274451</v>
      </c>
      <c r="Z99">
        <v>3.5320999999999998E-2</v>
      </c>
      <c r="AA99">
        <v>5.8999999999999997E-2</v>
      </c>
      <c r="AB99">
        <v>18.015401000000001</v>
      </c>
      <c r="AC99">
        <v>78.557803000000007</v>
      </c>
      <c r="AD99">
        <v>7.6899730000000002</v>
      </c>
      <c r="AE99">
        <v>1.1832000000000001E-2</v>
      </c>
      <c r="AF99">
        <v>1004.899027</v>
      </c>
      <c r="AG99">
        <v>10.546346</v>
      </c>
      <c r="AH99">
        <v>2.670798</v>
      </c>
      <c r="AI99">
        <v>4.5589190000000004</v>
      </c>
      <c r="AJ99">
        <v>0.260739</v>
      </c>
      <c r="AK99">
        <v>7.9971E-2</v>
      </c>
      <c r="AL99">
        <v>7.5640000000000004E-3</v>
      </c>
      <c r="AM99">
        <v>1.6438000000000001E-2</v>
      </c>
      <c r="AN99">
        <v>0.84118199999999999</v>
      </c>
      <c r="AO99">
        <v>0.84118199999999999</v>
      </c>
      <c r="AP99">
        <v>17.774705000000001</v>
      </c>
      <c r="AQ99">
        <f t="shared" si="0"/>
        <v>17.074705000000002</v>
      </c>
      <c r="AR99" s="21">
        <f t="shared" si="1"/>
        <v>2.6448362681907893E-3</v>
      </c>
      <c r="AS99" s="21"/>
      <c r="AT99" s="21">
        <f t="shared" si="4"/>
        <v>8.4563276022474367E-6</v>
      </c>
      <c r="AU99" s="21">
        <f t="shared" si="2"/>
        <v>2.3196766223586627E-4</v>
      </c>
      <c r="AV99" s="21">
        <f t="shared" si="3"/>
        <v>1.0186788653776881E-4</v>
      </c>
      <c r="AW99" s="21"/>
      <c r="AX99" s="21"/>
      <c r="AY99" s="21"/>
      <c r="AZ99" s="22"/>
      <c r="BA99" s="22"/>
      <c r="BB99" s="22"/>
      <c r="BC99" s="22"/>
      <c r="BD99" s="22"/>
      <c r="BE99" s="22"/>
      <c r="BF99" s="22"/>
      <c r="BG99" s="21"/>
    </row>
    <row r="100" spans="1:59" x14ac:dyDescent="0.3">
      <c r="A100">
        <v>49</v>
      </c>
      <c r="B100">
        <v>16.391766000000001</v>
      </c>
      <c r="C100">
        <v>1.184196</v>
      </c>
      <c r="D100">
        <v>42.913983999999999</v>
      </c>
      <c r="E100">
        <v>6.4999999999999994E-5</v>
      </c>
      <c r="F100">
        <v>59.603065000000001</v>
      </c>
      <c r="G100">
        <v>4054.9409369999998</v>
      </c>
      <c r="H100">
        <v>0</v>
      </c>
      <c r="I100">
        <v>36951.098634000002</v>
      </c>
      <c r="J100">
        <v>17131.226027000001</v>
      </c>
      <c r="K100">
        <v>19819.872607000001</v>
      </c>
      <c r="L100">
        <v>7.1000000000000005E-5</v>
      </c>
      <c r="M100">
        <v>359389.66558199999</v>
      </c>
      <c r="N100">
        <v>4655.0055419999999</v>
      </c>
      <c r="O100">
        <v>2294.3362529999999</v>
      </c>
      <c r="P100">
        <v>41.755648000000001</v>
      </c>
      <c r="Q100">
        <v>35.665773999999999</v>
      </c>
      <c r="R100">
        <v>7.8022320000000001</v>
      </c>
      <c r="S100">
        <v>0.107726</v>
      </c>
      <c r="T100">
        <v>255.825853</v>
      </c>
      <c r="U100">
        <v>2.3881009999999998</v>
      </c>
      <c r="V100">
        <v>1.0331889999999999</v>
      </c>
      <c r="W100">
        <v>10.578002</v>
      </c>
      <c r="X100">
        <v>0.53811699999999996</v>
      </c>
      <c r="Y100">
        <v>0.28196199999999999</v>
      </c>
      <c r="Z100">
        <v>3.4347000000000003E-2</v>
      </c>
      <c r="AA100">
        <v>5.7061000000000001E-2</v>
      </c>
      <c r="AB100">
        <v>18.340820000000001</v>
      </c>
      <c r="AC100">
        <v>82.087102000000002</v>
      </c>
      <c r="AD100">
        <v>8.1680229999999998</v>
      </c>
      <c r="AE100">
        <v>1.0385E-2</v>
      </c>
      <c r="AF100">
        <v>1165.6784600000001</v>
      </c>
      <c r="AG100">
        <v>12.210243999999999</v>
      </c>
      <c r="AH100">
        <v>3.1260539999999999</v>
      </c>
      <c r="AI100">
        <v>4.6462250000000003</v>
      </c>
      <c r="AJ100">
        <v>0.26522299999999999</v>
      </c>
      <c r="AK100">
        <v>8.2238000000000006E-2</v>
      </c>
      <c r="AL100">
        <v>7.3550000000000004E-3</v>
      </c>
      <c r="AM100">
        <v>1.5897000000000001E-2</v>
      </c>
      <c r="AN100">
        <v>0.85450499999999996</v>
      </c>
      <c r="AO100">
        <v>0.85450499999999996</v>
      </c>
      <c r="AP100">
        <v>17.972805999999999</v>
      </c>
      <c r="AQ100">
        <f t="shared" si="0"/>
        <v>17.272805999999999</v>
      </c>
      <c r="AR100" s="21">
        <f t="shared" si="1"/>
        <v>2.2847420128904879E-3</v>
      </c>
      <c r="AS100" s="21"/>
      <c r="AT100" s="21">
        <f t="shared" si="4"/>
        <v>7.1409864602206363E-6</v>
      </c>
      <c r="AU100" s="21">
        <f t="shared" si="2"/>
        <v>1.9943102569288355E-4</v>
      </c>
      <c r="AV100" s="21">
        <f t="shared" si="3"/>
        <v>8.7583043964524043E-5</v>
      </c>
      <c r="AW100" s="21"/>
      <c r="AX100" s="21"/>
      <c r="AY100" s="21"/>
      <c r="AZ100" s="22"/>
      <c r="BA100" s="22"/>
      <c r="BB100" s="22"/>
      <c r="BC100" s="22"/>
      <c r="BD100" s="22"/>
      <c r="BE100" s="22"/>
      <c r="BF100" s="22"/>
      <c r="BG100" s="21"/>
    </row>
    <row r="101" spans="1:59" x14ac:dyDescent="0.3">
      <c r="A101">
        <v>50</v>
      </c>
      <c r="B101">
        <v>16.689081000000002</v>
      </c>
      <c r="C101">
        <v>1.1830879999999999</v>
      </c>
      <c r="D101">
        <v>43.649394000000001</v>
      </c>
      <c r="E101">
        <v>6.4999999999999994E-5</v>
      </c>
      <c r="F101">
        <v>60.625321</v>
      </c>
      <c r="G101">
        <v>4113.699834</v>
      </c>
      <c r="H101">
        <v>0</v>
      </c>
      <c r="I101">
        <v>38615.292733000002</v>
      </c>
      <c r="J101">
        <v>17953.965993000002</v>
      </c>
      <c r="K101">
        <v>20661.32674</v>
      </c>
      <c r="L101">
        <v>7.1000000000000005E-5</v>
      </c>
      <c r="M101">
        <v>352339.62302100001</v>
      </c>
      <c r="N101">
        <v>4720.9745569999995</v>
      </c>
      <c r="O101">
        <v>2329.0680040000002</v>
      </c>
      <c r="P101">
        <v>42.471241999999997</v>
      </c>
      <c r="Q101">
        <v>37.201543999999998</v>
      </c>
      <c r="R101">
        <v>8.2726070000000007</v>
      </c>
      <c r="S101">
        <v>9.4459000000000001E-2</v>
      </c>
      <c r="T101">
        <v>296.75647199999997</v>
      </c>
      <c r="U101">
        <v>2.7621060000000002</v>
      </c>
      <c r="V101">
        <v>1.208107</v>
      </c>
      <c r="W101">
        <v>10.769351</v>
      </c>
      <c r="X101">
        <v>0.54625400000000002</v>
      </c>
      <c r="Y101">
        <v>0.28936600000000001</v>
      </c>
      <c r="Z101">
        <v>3.3395000000000001E-2</v>
      </c>
      <c r="AA101">
        <v>5.5176999999999997E-2</v>
      </c>
      <c r="AB101">
        <v>18.654631999999999</v>
      </c>
      <c r="AC101">
        <v>85.703916000000007</v>
      </c>
      <c r="AD101">
        <v>8.6687919999999998</v>
      </c>
      <c r="AE101">
        <v>9.1050000000000002E-3</v>
      </c>
      <c r="AF101">
        <v>1352.181855</v>
      </c>
      <c r="AG101">
        <v>14.136374</v>
      </c>
      <c r="AH101">
        <v>3.65889</v>
      </c>
      <c r="AI101">
        <v>4.730143</v>
      </c>
      <c r="AJ101">
        <v>0.26949000000000001</v>
      </c>
      <c r="AK101">
        <v>8.4476999999999997E-2</v>
      </c>
      <c r="AL101">
        <v>7.1520000000000004E-3</v>
      </c>
      <c r="AM101">
        <v>1.5372E-2</v>
      </c>
      <c r="AN101">
        <v>0.86678900000000003</v>
      </c>
      <c r="AO101">
        <v>0.86678900000000003</v>
      </c>
      <c r="AP101">
        <v>18.163471000000001</v>
      </c>
      <c r="AQ101">
        <f t="shared" si="0"/>
        <v>17.463471000000002</v>
      </c>
      <c r="AR101" s="21">
        <f t="shared" si="1"/>
        <v>1.9731397560403072E-3</v>
      </c>
      <c r="AS101" s="21"/>
      <c r="AT101" s="21">
        <f t="shared" si="4"/>
        <v>6.035887829325153E-6</v>
      </c>
      <c r="AU101" s="21">
        <f t="shared" si="2"/>
        <v>1.7145749358172778E-4</v>
      </c>
      <c r="AV101" s="21">
        <f t="shared" si="3"/>
        <v>7.5289501934232069E-5</v>
      </c>
      <c r="AW101" s="21"/>
      <c r="AX101" s="21"/>
      <c r="AY101" s="21"/>
      <c r="AZ101" s="22"/>
      <c r="BA101" s="22"/>
      <c r="BB101" s="22"/>
      <c r="BC101" s="22"/>
      <c r="BD101" s="22"/>
      <c r="BE101" s="22"/>
      <c r="BF101" s="22"/>
      <c r="BG101" s="21"/>
    </row>
    <row r="102" spans="1:59" x14ac:dyDescent="0.3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2"/>
      <c r="BA102" s="22"/>
      <c r="BB102" s="22"/>
      <c r="BC102" s="22"/>
      <c r="BD102" s="22"/>
      <c r="BE102" s="22"/>
      <c r="BF102" s="22"/>
      <c r="BG102" s="21"/>
    </row>
    <row r="103" spans="1:59" x14ac:dyDescent="0.3">
      <c r="AZ103" s="15"/>
      <c r="BA103" s="15"/>
      <c r="BB103" s="22"/>
      <c r="BC103" s="22"/>
      <c r="BD103" s="22"/>
      <c r="BE103" s="22"/>
      <c r="BF103" s="2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2:BG103"/>
  <sheetViews>
    <sheetView topLeftCell="A35" workbookViewId="0">
      <selection activeCell="AU72" sqref="AU72"/>
    </sheetView>
  </sheetViews>
  <sheetFormatPr baseColWidth="10" defaultRowHeight="14.4" x14ac:dyDescent="0.3"/>
  <cols>
    <col min="1" max="1" width="12.33203125" customWidth="1"/>
    <col min="2" max="43" width="11.5546875" bestFit="1" customWidth="1"/>
    <col min="44" max="44" width="14.109375" bestFit="1" customWidth="1"/>
    <col min="45" max="49" width="11.5546875" bestFit="1" customWidth="1"/>
    <col min="51" max="51" width="20.6640625" customWidth="1"/>
    <col min="52" max="54" width="11.5546875" bestFit="1" customWidth="1"/>
    <col min="55" max="58" width="11.5546875" customWidth="1"/>
  </cols>
  <sheetData>
    <row r="2" spans="1:4" x14ac:dyDescent="0.3">
      <c r="A2" s="4"/>
      <c r="B2" s="5"/>
      <c r="C2" s="5"/>
      <c r="D2" s="6"/>
    </row>
    <row r="3" spans="1:4" x14ac:dyDescent="0.3">
      <c r="A3" s="7"/>
      <c r="B3" s="8" t="s">
        <v>10</v>
      </c>
      <c r="C3" s="8" t="s">
        <v>11</v>
      </c>
      <c r="D3" s="9"/>
    </row>
    <row r="4" spans="1:4" x14ac:dyDescent="0.3">
      <c r="A4" s="17"/>
      <c r="B4" s="18"/>
      <c r="C4" s="18"/>
      <c r="D4" s="46"/>
    </row>
    <row r="5" spans="1:4" x14ac:dyDescent="0.3">
      <c r="A5" s="35"/>
      <c r="B5" s="2"/>
      <c r="C5" s="2"/>
      <c r="D5" s="36"/>
    </row>
    <row r="6" spans="1:4" x14ac:dyDescent="0.3">
      <c r="A6" s="35" t="s">
        <v>12</v>
      </c>
      <c r="B6" s="2" t="s">
        <v>13</v>
      </c>
      <c r="C6" s="2">
        <v>50</v>
      </c>
      <c r="D6" s="36"/>
    </row>
    <row r="7" spans="1:4" x14ac:dyDescent="0.3">
      <c r="A7" s="35" t="s">
        <v>14</v>
      </c>
      <c r="B7" s="2" t="s">
        <v>13</v>
      </c>
      <c r="C7" s="2">
        <v>3.23</v>
      </c>
      <c r="D7" s="36"/>
    </row>
    <row r="8" spans="1:4" x14ac:dyDescent="0.3">
      <c r="A8" s="35" t="s">
        <v>15</v>
      </c>
      <c r="B8" s="2" t="s">
        <v>13</v>
      </c>
      <c r="C8" s="2">
        <v>0.65</v>
      </c>
      <c r="D8" s="36"/>
    </row>
    <row r="9" spans="1:4" x14ac:dyDescent="0.3">
      <c r="A9" s="35" t="s">
        <v>16</v>
      </c>
      <c r="B9" s="2" t="s">
        <v>13</v>
      </c>
      <c r="C9" s="2">
        <v>4.2</v>
      </c>
      <c r="D9" s="36"/>
    </row>
    <row r="10" spans="1:4" x14ac:dyDescent="0.3">
      <c r="A10" s="35" t="s">
        <v>17</v>
      </c>
      <c r="B10" s="2" t="s">
        <v>13</v>
      </c>
      <c r="C10" s="2">
        <v>12</v>
      </c>
      <c r="D10" s="36"/>
    </row>
    <row r="11" spans="1:4" x14ac:dyDescent="0.3">
      <c r="A11" s="35" t="s">
        <v>18</v>
      </c>
      <c r="B11" s="2" t="s">
        <v>13</v>
      </c>
      <c r="C11" s="2">
        <v>20</v>
      </c>
      <c r="D11" s="36"/>
    </row>
    <row r="12" spans="1:4" x14ac:dyDescent="0.3">
      <c r="A12" s="35" t="s">
        <v>19</v>
      </c>
      <c r="B12" s="2" t="s">
        <v>13</v>
      </c>
      <c r="C12" s="2">
        <v>40</v>
      </c>
      <c r="D12" s="36"/>
    </row>
    <row r="13" spans="1:4" x14ac:dyDescent="0.3">
      <c r="A13" s="35" t="s">
        <v>20</v>
      </c>
      <c r="B13" s="2" t="s">
        <v>13</v>
      </c>
      <c r="C13" s="2">
        <v>0.16</v>
      </c>
      <c r="D13" s="36"/>
    </row>
    <row r="14" spans="1:4" x14ac:dyDescent="0.3">
      <c r="A14" s="35" t="s">
        <v>21</v>
      </c>
      <c r="B14" s="2" t="s">
        <v>13</v>
      </c>
      <c r="C14" s="2">
        <v>5.3000000000000001E-5</v>
      </c>
      <c r="D14" s="36"/>
    </row>
    <row r="15" spans="1:4" x14ac:dyDescent="0.3">
      <c r="A15" s="35" t="s">
        <v>22</v>
      </c>
      <c r="B15" s="2" t="s">
        <v>13</v>
      </c>
      <c r="C15" s="2">
        <v>5.3000000000000001E-5</v>
      </c>
      <c r="D15" s="36"/>
    </row>
    <row r="16" spans="1:4" x14ac:dyDescent="0.3">
      <c r="A16" s="35" t="s">
        <v>108</v>
      </c>
      <c r="B16" s="2" t="s">
        <v>13</v>
      </c>
      <c r="C16" s="37">
        <v>0.3</v>
      </c>
      <c r="D16" s="36"/>
    </row>
    <row r="17" spans="1:7" x14ac:dyDescent="0.3">
      <c r="A17" s="35" t="s">
        <v>109</v>
      </c>
      <c r="B17" s="2" t="s">
        <v>13</v>
      </c>
      <c r="C17" s="2">
        <v>0.04</v>
      </c>
      <c r="D17" s="36"/>
    </row>
    <row r="18" spans="1:7" x14ac:dyDescent="0.3">
      <c r="A18" s="35" t="s">
        <v>118</v>
      </c>
      <c r="B18" s="2" t="s">
        <v>13</v>
      </c>
      <c r="C18" s="2">
        <v>0.5</v>
      </c>
      <c r="D18" s="36"/>
      <c r="G18" s="26"/>
    </row>
    <row r="19" spans="1:7" x14ac:dyDescent="0.3">
      <c r="A19" s="35" t="s">
        <v>119</v>
      </c>
      <c r="B19" s="2" t="s">
        <v>13</v>
      </c>
      <c r="C19" s="37">
        <v>0.66600000000000004</v>
      </c>
      <c r="D19" s="36"/>
      <c r="G19" s="26"/>
    </row>
    <row r="20" spans="1:7" x14ac:dyDescent="0.3">
      <c r="A20" s="35" t="s">
        <v>110</v>
      </c>
      <c r="B20" s="2" t="s">
        <v>13</v>
      </c>
      <c r="C20" s="2">
        <v>0.71240000000000003</v>
      </c>
      <c r="D20" s="36"/>
    </row>
    <row r="21" spans="1:7" x14ac:dyDescent="0.3">
      <c r="A21" s="35" t="s">
        <v>111</v>
      </c>
      <c r="B21" s="2" t="s">
        <v>13</v>
      </c>
      <c r="C21" s="2">
        <v>0.26979999999999998</v>
      </c>
      <c r="D21" s="36"/>
    </row>
    <row r="22" spans="1:7" x14ac:dyDescent="0.3">
      <c r="A22" s="35" t="s">
        <v>120</v>
      </c>
      <c r="B22" s="2" t="s">
        <v>13</v>
      </c>
      <c r="C22" s="2">
        <v>0.75</v>
      </c>
      <c r="D22" s="36"/>
    </row>
    <row r="23" spans="1:7" x14ac:dyDescent="0.3">
      <c r="A23" s="35" t="s">
        <v>117</v>
      </c>
      <c r="B23" s="2" t="s">
        <v>13</v>
      </c>
      <c r="C23" s="37">
        <v>0.58350000000000002</v>
      </c>
      <c r="D23" s="36"/>
      <c r="G23" s="26"/>
    </row>
    <row r="24" spans="1:7" x14ac:dyDescent="0.3">
      <c r="A24" s="35" t="s">
        <v>112</v>
      </c>
      <c r="B24" s="2" t="s">
        <v>13</v>
      </c>
      <c r="C24" s="2">
        <v>7.1000000000000005E-5</v>
      </c>
      <c r="D24" s="36"/>
    </row>
    <row r="25" spans="1:7" x14ac:dyDescent="0.3">
      <c r="A25" s="35" t="s">
        <v>23</v>
      </c>
      <c r="B25" s="2" t="s">
        <v>13</v>
      </c>
      <c r="C25" s="2">
        <v>0.85972999999999999</v>
      </c>
      <c r="D25" s="36"/>
    </row>
    <row r="26" spans="1:7" x14ac:dyDescent="0.3">
      <c r="A26" s="35" t="s">
        <v>24</v>
      </c>
      <c r="B26" s="2" t="s">
        <v>13</v>
      </c>
      <c r="C26" s="2">
        <v>1</v>
      </c>
      <c r="D26" s="36"/>
    </row>
    <row r="27" spans="1:7" x14ac:dyDescent="0.3">
      <c r="A27" s="35" t="s">
        <v>25</v>
      </c>
      <c r="B27" s="2" t="s">
        <v>13</v>
      </c>
      <c r="C27" s="37">
        <v>0.2</v>
      </c>
      <c r="D27" s="36"/>
    </row>
    <row r="28" spans="1:7" x14ac:dyDescent="0.3">
      <c r="A28" s="35" t="s">
        <v>26</v>
      </c>
      <c r="B28" s="2" t="s">
        <v>13</v>
      </c>
      <c r="C28" s="2">
        <v>2.2800000000000001E-2</v>
      </c>
      <c r="D28" s="36"/>
    </row>
    <row r="29" spans="1:7" x14ac:dyDescent="0.3">
      <c r="A29" s="35" t="s">
        <v>27</v>
      </c>
      <c r="B29" s="2" t="s">
        <v>13</v>
      </c>
      <c r="C29" s="2">
        <v>0.39300000000000002</v>
      </c>
      <c r="D29" s="36"/>
      <c r="G29" s="26"/>
    </row>
    <row r="30" spans="1:7" x14ac:dyDescent="0.3">
      <c r="A30" s="35" t="s">
        <v>28</v>
      </c>
      <c r="B30" s="2" t="s">
        <v>13</v>
      </c>
      <c r="C30" s="37">
        <v>581</v>
      </c>
      <c r="D30" s="36"/>
    </row>
    <row r="31" spans="1:7" x14ac:dyDescent="0.3">
      <c r="A31" s="43"/>
      <c r="B31" s="44"/>
      <c r="C31" s="44"/>
      <c r="D31" s="45"/>
    </row>
    <row r="32" spans="1:7" x14ac:dyDescent="0.3">
      <c r="A32" s="27"/>
      <c r="B32" s="28"/>
      <c r="C32" s="28"/>
      <c r="D32" s="29"/>
      <c r="G32" s="26"/>
    </row>
    <row r="33" spans="1:49" x14ac:dyDescent="0.3">
      <c r="A33" s="30"/>
      <c r="B33" s="11" t="s">
        <v>29</v>
      </c>
      <c r="C33" s="11"/>
      <c r="D33" s="31"/>
    </row>
    <row r="34" spans="1:49" x14ac:dyDescent="0.3">
      <c r="A34" s="32"/>
      <c r="B34" s="33"/>
      <c r="C34" s="33"/>
      <c r="D34" s="34"/>
      <c r="G34" s="26"/>
    </row>
    <row r="35" spans="1:49" x14ac:dyDescent="0.3">
      <c r="A35" s="38"/>
      <c r="B35" s="12"/>
      <c r="C35" s="12"/>
      <c r="D35" s="39"/>
    </row>
    <row r="36" spans="1:49" x14ac:dyDescent="0.3">
      <c r="A36" s="38" t="s">
        <v>30</v>
      </c>
      <c r="B36" s="12" t="s">
        <v>13</v>
      </c>
      <c r="C36" s="12">
        <v>0.18</v>
      </c>
      <c r="D36" s="39"/>
    </row>
    <row r="37" spans="1:49" x14ac:dyDescent="0.3">
      <c r="A37" s="35" t="s">
        <v>113</v>
      </c>
      <c r="B37" s="12" t="s">
        <v>13</v>
      </c>
      <c r="C37" s="12">
        <v>0.18</v>
      </c>
      <c r="D37" s="39"/>
    </row>
    <row r="38" spans="1:49" x14ac:dyDescent="0.3">
      <c r="A38" s="35" t="s">
        <v>114</v>
      </c>
      <c r="B38" s="12" t="s">
        <v>13</v>
      </c>
      <c r="C38" s="12">
        <v>0.82</v>
      </c>
      <c r="D38" s="39"/>
    </row>
    <row r="39" spans="1:49" x14ac:dyDescent="0.3">
      <c r="A39" s="35" t="s">
        <v>115</v>
      </c>
      <c r="B39" s="12" t="s">
        <v>13</v>
      </c>
      <c r="C39" s="12">
        <v>500000</v>
      </c>
      <c r="D39" s="39"/>
    </row>
    <row r="40" spans="1:49" x14ac:dyDescent="0.3">
      <c r="A40" s="35" t="s">
        <v>116</v>
      </c>
      <c r="B40" s="12" t="s">
        <v>13</v>
      </c>
      <c r="C40" s="12">
        <v>7.1000000000000005E-5</v>
      </c>
      <c r="D40" s="39"/>
    </row>
    <row r="41" spans="1:49" x14ac:dyDescent="0.3">
      <c r="A41" s="38" t="s">
        <v>31</v>
      </c>
      <c r="B41" s="12" t="s">
        <v>13</v>
      </c>
      <c r="C41" s="1">
        <v>722</v>
      </c>
      <c r="D41" s="39"/>
    </row>
    <row r="42" spans="1:49" x14ac:dyDescent="0.3">
      <c r="A42" s="38" t="s">
        <v>32</v>
      </c>
      <c r="B42" s="12" t="s">
        <v>13</v>
      </c>
      <c r="C42" s="13">
        <v>110</v>
      </c>
      <c r="D42" s="39"/>
    </row>
    <row r="43" spans="1:49" x14ac:dyDescent="0.3">
      <c r="A43" s="40"/>
      <c r="B43" s="41"/>
      <c r="C43" s="41"/>
      <c r="D43" s="42"/>
    </row>
    <row r="47" spans="1:49" s="15" customFormat="1" x14ac:dyDescent="0.3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14"/>
    </row>
    <row r="48" spans="1:49" s="15" customFormat="1" x14ac:dyDescent="0.3">
      <c r="A48" s="8"/>
      <c r="B48" s="8" t="s">
        <v>33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 t="s">
        <v>33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 t="s">
        <v>33</v>
      </c>
      <c r="AL48" s="8"/>
      <c r="AM48" s="8"/>
      <c r="AN48" s="8"/>
      <c r="AO48" s="8"/>
      <c r="AP48" s="8"/>
      <c r="AQ48" s="8"/>
      <c r="AR48" s="8"/>
      <c r="AS48" s="8"/>
      <c r="AT48" s="8" t="s">
        <v>33</v>
      </c>
      <c r="AU48" s="8"/>
      <c r="AV48" s="8"/>
      <c r="AW48" s="16"/>
    </row>
    <row r="49" spans="1:59" s="15" customFormat="1" x14ac:dyDescent="0.3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9"/>
    </row>
    <row r="50" spans="1:59" x14ac:dyDescent="0.3">
      <c r="A50" t="s">
        <v>34</v>
      </c>
      <c r="B50" t="s">
        <v>35</v>
      </c>
      <c r="C50" t="s">
        <v>36</v>
      </c>
      <c r="D50" t="s">
        <v>37</v>
      </c>
      <c r="E50" t="s">
        <v>38</v>
      </c>
      <c r="F50" t="s">
        <v>39</v>
      </c>
      <c r="G50" t="s">
        <v>40</v>
      </c>
      <c r="H50" t="s">
        <v>41</v>
      </c>
      <c r="I50" t="s">
        <v>42</v>
      </c>
      <c r="J50" t="s">
        <v>43</v>
      </c>
      <c r="K50" t="s">
        <v>44</v>
      </c>
      <c r="L50" t="s">
        <v>45</v>
      </c>
      <c r="M50" t="s">
        <v>46</v>
      </c>
      <c r="N50" t="s">
        <v>47</v>
      </c>
      <c r="O50" t="s">
        <v>48</v>
      </c>
      <c r="P50" t="s">
        <v>49</v>
      </c>
      <c r="Q50" t="s">
        <v>50</v>
      </c>
      <c r="R50" t="s">
        <v>51</v>
      </c>
      <c r="S50" t="s">
        <v>52</v>
      </c>
      <c r="T50" t="s">
        <v>53</v>
      </c>
      <c r="U50" t="s">
        <v>54</v>
      </c>
      <c r="V50" t="s">
        <v>55</v>
      </c>
      <c r="W50" t="s">
        <v>56</v>
      </c>
      <c r="X50" t="s">
        <v>57</v>
      </c>
      <c r="Y50" t="s">
        <v>58</v>
      </c>
      <c r="Z50" t="s">
        <v>59</v>
      </c>
      <c r="AA50" t="s">
        <v>60</v>
      </c>
      <c r="AB50" t="s">
        <v>61</v>
      </c>
      <c r="AC50" t="s">
        <v>62</v>
      </c>
      <c r="AD50" t="s">
        <v>63</v>
      </c>
      <c r="AE50" t="s">
        <v>64</v>
      </c>
      <c r="AF50" t="s">
        <v>65</v>
      </c>
      <c r="AG50" t="s">
        <v>66</v>
      </c>
      <c r="AH50" t="s">
        <v>67</v>
      </c>
      <c r="AI50" t="s">
        <v>68</v>
      </c>
      <c r="AJ50" t="s">
        <v>90</v>
      </c>
      <c r="AK50" t="s">
        <v>69</v>
      </c>
      <c r="AL50" t="s">
        <v>70</v>
      </c>
      <c r="AM50" t="s">
        <v>71</v>
      </c>
      <c r="AN50" t="s">
        <v>72</v>
      </c>
      <c r="AO50" t="s">
        <v>73</v>
      </c>
      <c r="AP50" t="s">
        <v>74</v>
      </c>
      <c r="AQ50" t="s">
        <v>75</v>
      </c>
      <c r="AR50" t="s">
        <v>91</v>
      </c>
      <c r="AS50" s="25" t="s">
        <v>93</v>
      </c>
      <c r="AT50" s="15" t="s">
        <v>76</v>
      </c>
      <c r="AU50" s="15" t="s">
        <v>77</v>
      </c>
      <c r="AV50" s="15" t="s">
        <v>78</v>
      </c>
      <c r="AX50" s="20" t="s">
        <v>138</v>
      </c>
      <c r="AY50" s="75" t="s">
        <v>141</v>
      </c>
      <c r="AZ50" s="20" t="s">
        <v>141</v>
      </c>
    </row>
    <row r="51" spans="1:59" x14ac:dyDescent="0.3">
      <c r="A51">
        <v>0</v>
      </c>
      <c r="B51">
        <v>0.18</v>
      </c>
      <c r="C51">
        <v>1.260499</v>
      </c>
      <c r="D51">
        <v>0.50419199999999997</v>
      </c>
      <c r="E51">
        <v>0.25419199999999997</v>
      </c>
      <c r="F51">
        <v>0.69921599999999995</v>
      </c>
      <c r="G51">
        <v>22.514543</v>
      </c>
      <c r="H51">
        <v>1.26E-4</v>
      </c>
      <c r="I51">
        <v>841.07348100000002</v>
      </c>
      <c r="J51">
        <v>726.50290900000005</v>
      </c>
      <c r="K51">
        <v>114.570572</v>
      </c>
      <c r="L51">
        <v>7.1000000000000005E-5</v>
      </c>
      <c r="M51">
        <v>499961.41466399998</v>
      </c>
      <c r="N51">
        <v>25.747105000000001</v>
      </c>
      <c r="O51">
        <v>12.838231</v>
      </c>
      <c r="P51">
        <v>0.48777999999999999</v>
      </c>
      <c r="Q51">
        <v>0.177481</v>
      </c>
      <c r="R51">
        <v>4.7129999999999998E-2</v>
      </c>
      <c r="S51">
        <v>1.8125610000000001</v>
      </c>
      <c r="T51">
        <v>0.17761299999999999</v>
      </c>
      <c r="U51">
        <v>1.5989999999999999E-3</v>
      </c>
      <c r="V51">
        <v>7.8700000000000005E-4</v>
      </c>
      <c r="W51">
        <v>0.116092</v>
      </c>
      <c r="X51">
        <v>5.6969999999999998E-3</v>
      </c>
      <c r="Y51">
        <v>3.3960000000000001E-3</v>
      </c>
      <c r="Z51">
        <v>7.7773999999999996E-2</v>
      </c>
      <c r="AA51">
        <v>0.12110700000000001</v>
      </c>
      <c r="AB51">
        <v>0.214175</v>
      </c>
      <c r="AC51">
        <v>0.41328199999999998</v>
      </c>
      <c r="AD51">
        <v>4.9921E-2</v>
      </c>
      <c r="AE51">
        <v>0.17466300000000001</v>
      </c>
      <c r="AF51">
        <v>0.80931399999999998</v>
      </c>
      <c r="AG51">
        <v>8.2760000000000004E-3</v>
      </c>
      <c r="AH51">
        <v>2.4109999999999999E-3</v>
      </c>
      <c r="AI51">
        <v>5.0972999999999997E-2</v>
      </c>
      <c r="AJ51">
        <v>2.8400000000000001E-3</v>
      </c>
      <c r="AK51">
        <v>1.0020000000000001E-3</v>
      </c>
      <c r="AL51">
        <v>1.6653999999999999E-2</v>
      </c>
      <c r="AM51">
        <v>3.3737999999999997E-2</v>
      </c>
      <c r="AN51">
        <v>1.3689E-2</v>
      </c>
      <c r="AO51">
        <v>1.3689E-2</v>
      </c>
      <c r="AP51">
        <v>1.601081</v>
      </c>
      <c r="AQ51">
        <f>AP51-0.7</f>
        <v>0.90108100000000002</v>
      </c>
      <c r="AR51" s="21">
        <f>$C$25^A51*LN(D51)</f>
        <v>-0.68479813107375109</v>
      </c>
      <c r="AS51" s="47">
        <f>SUM(AR51:AR101)</f>
        <v>1.3195590541437305</v>
      </c>
      <c r="AT51" s="22">
        <v>1</v>
      </c>
      <c r="AU51" s="21">
        <f>AT51*S51*SUM(T51:V51)</f>
        <v>0.32625916743900002</v>
      </c>
      <c r="AV51" s="21">
        <f>AT51*AE51*SUM(AF51:AH51)</f>
        <v>0.14322383466300001</v>
      </c>
      <c r="AX51" t="s">
        <v>139</v>
      </c>
      <c r="AY51" t="s">
        <v>139</v>
      </c>
      <c r="AZ51" s="15">
        <f>B51</f>
        <v>0.18</v>
      </c>
      <c r="BA51" s="15"/>
      <c r="BB51" s="15"/>
      <c r="BC51" s="15"/>
      <c r="BD51" s="15"/>
      <c r="BE51" s="15"/>
      <c r="BF51" s="15"/>
      <c r="BG51" s="20"/>
    </row>
    <row r="52" spans="1:59" x14ac:dyDescent="0.3">
      <c r="A52">
        <v>1</v>
      </c>
      <c r="B52">
        <v>0.195023</v>
      </c>
      <c r="C52">
        <v>1.3185610000000001</v>
      </c>
      <c r="D52">
        <v>0.57155599999999995</v>
      </c>
      <c r="E52">
        <v>0</v>
      </c>
      <c r="F52">
        <v>0.79260900000000001</v>
      </c>
      <c r="G52">
        <v>23.790351000000001</v>
      </c>
      <c r="H52">
        <v>1.4300000000000001E-4</v>
      </c>
      <c r="I52">
        <v>850.699029</v>
      </c>
      <c r="J52">
        <v>731.26097900000002</v>
      </c>
      <c r="K52">
        <v>119.43805</v>
      </c>
      <c r="L52">
        <v>7.1000000000000005E-5</v>
      </c>
      <c r="M52">
        <v>499920.64285399998</v>
      </c>
      <c r="N52">
        <v>27.192077999999999</v>
      </c>
      <c r="O52">
        <v>13.579732999999999</v>
      </c>
      <c r="P52">
        <v>0.55279400000000001</v>
      </c>
      <c r="Q52">
        <v>0.19303500000000001</v>
      </c>
      <c r="R52">
        <v>5.2548999999999998E-2</v>
      </c>
      <c r="S52">
        <v>1.770832</v>
      </c>
      <c r="T52">
        <v>0.20602999999999999</v>
      </c>
      <c r="U52">
        <v>1.846E-3</v>
      </c>
      <c r="V52">
        <v>9.2400000000000002E-4</v>
      </c>
      <c r="W52">
        <v>0.12577199999999999</v>
      </c>
      <c r="X52">
        <v>6.1419999999999999E-3</v>
      </c>
      <c r="Y52">
        <v>3.7230000000000002E-3</v>
      </c>
      <c r="Z52">
        <v>8.0643999999999993E-2</v>
      </c>
      <c r="AA52">
        <v>0.12454</v>
      </c>
      <c r="AB52">
        <v>0.24271000000000001</v>
      </c>
      <c r="AC52">
        <v>0.45019999999999999</v>
      </c>
      <c r="AD52">
        <v>5.5747999999999999E-2</v>
      </c>
      <c r="AE52">
        <v>0.17063300000000001</v>
      </c>
      <c r="AF52">
        <v>0.93879800000000002</v>
      </c>
      <c r="AG52">
        <v>9.5680000000000001E-3</v>
      </c>
      <c r="AH52">
        <v>2.8340000000000001E-3</v>
      </c>
      <c r="AI52">
        <v>5.5220999999999999E-2</v>
      </c>
      <c r="AJ52">
        <v>3.0669999999999998E-3</v>
      </c>
      <c r="AK52">
        <v>1.1000000000000001E-3</v>
      </c>
      <c r="AL52">
        <v>1.7267999999999999E-2</v>
      </c>
      <c r="AM52">
        <v>3.4694000000000003E-2</v>
      </c>
      <c r="AN52">
        <v>1.4192E-2</v>
      </c>
      <c r="AO52">
        <v>1.4192E-2</v>
      </c>
      <c r="AP52">
        <v>1.6503319999999999</v>
      </c>
      <c r="AQ52">
        <f t="shared" ref="AQ52:AQ101" si="0">AP52-0.7</f>
        <v>0.95033199999999995</v>
      </c>
      <c r="AR52" s="21">
        <f t="shared" ref="AR52:AR101" si="1">$C$25^A52*LN(D52)</f>
        <v>-0.48092678294530011</v>
      </c>
      <c r="AS52" s="21"/>
      <c r="AT52" s="21">
        <f>AT51/C52</f>
        <v>0.75840253124428825</v>
      </c>
      <c r="AU52" s="21">
        <f t="shared" ref="AU52:AU101" si="2">AT52*S52*SUM(T52:V52)</f>
        <v>0.28041912478831083</v>
      </c>
      <c r="AV52" s="21">
        <f t="shared" ref="AV52:AV101" si="3">AT52*AE52*SUM(AF52:AH52)</f>
        <v>0.12309336435705288</v>
      </c>
      <c r="AW52" s="21"/>
      <c r="AX52" s="21">
        <f>P51+AB51-$C$24*(N51+O51)-D51-B52</f>
        <v>4.4114400005179633E-7</v>
      </c>
      <c r="AY52" s="21">
        <f>S51*SUM(T51:V51)+AE51*SUM(AF51:AH51)+C51*B51+H51*$C$23*SUM(N51:O51)-D51</f>
        <v>0.19501765459005604</v>
      </c>
      <c r="AZ52" s="22">
        <f>S51*SUM(T51:V51)+AE51*SUM(AF51:AH51)+C51*AZ51+H51*G51-D51</f>
        <v>0.19501765452000008</v>
      </c>
      <c r="BA52" s="22">
        <f>AY52-AZ52</f>
        <v>7.0055961032267078E-11</v>
      </c>
      <c r="BB52" s="22"/>
      <c r="BC52" s="22"/>
      <c r="BD52" s="22"/>
      <c r="BE52" s="22"/>
      <c r="BF52" s="22"/>
      <c r="BG52" s="21"/>
    </row>
    <row r="53" spans="1:59" x14ac:dyDescent="0.3">
      <c r="A53">
        <v>2</v>
      </c>
      <c r="B53">
        <v>0.221053</v>
      </c>
      <c r="C53">
        <v>1.3378989999999999</v>
      </c>
      <c r="D53">
        <v>0.65742400000000001</v>
      </c>
      <c r="E53">
        <v>1.9999999999999999E-6</v>
      </c>
      <c r="F53">
        <v>0.91167100000000001</v>
      </c>
      <c r="G53">
        <v>25.064693999999999</v>
      </c>
      <c r="H53">
        <v>1.64E-4</v>
      </c>
      <c r="I53">
        <v>860.86911999999995</v>
      </c>
      <c r="J53">
        <v>736.27391799999998</v>
      </c>
      <c r="K53">
        <v>124.595202</v>
      </c>
      <c r="L53">
        <v>7.1000000000000005E-5</v>
      </c>
      <c r="M53">
        <v>499877.68708</v>
      </c>
      <c r="N53">
        <v>28.616140000000001</v>
      </c>
      <c r="O53">
        <v>14.339634</v>
      </c>
      <c r="P53">
        <v>0.635656</v>
      </c>
      <c r="Q53">
        <v>0.21379799999999999</v>
      </c>
      <c r="R53">
        <v>6.1426000000000001E-2</v>
      </c>
      <c r="S53">
        <v>1.7554430000000001</v>
      </c>
      <c r="T53">
        <v>0.23899000000000001</v>
      </c>
      <c r="U53">
        <v>2.1189999999999998E-3</v>
      </c>
      <c r="V53">
        <v>1.0989999999999999E-3</v>
      </c>
      <c r="W53">
        <v>0.14253399999999999</v>
      </c>
      <c r="X53">
        <v>6.8859999999999998E-3</v>
      </c>
      <c r="Y53">
        <v>4.326E-3</v>
      </c>
      <c r="Z53">
        <v>8.2831000000000002E-2</v>
      </c>
      <c r="AA53">
        <v>0.12563299999999999</v>
      </c>
      <c r="AB53">
        <v>0.27906399999999998</v>
      </c>
      <c r="AC53">
        <v>0.500336</v>
      </c>
      <c r="AD53">
        <v>6.5390000000000004E-2</v>
      </c>
      <c r="AE53">
        <v>0.16913300000000001</v>
      </c>
      <c r="AF53">
        <v>1.088991</v>
      </c>
      <c r="AG53">
        <v>1.1018999999999999E-2</v>
      </c>
      <c r="AH53">
        <v>3.3830000000000002E-3</v>
      </c>
      <c r="AI53">
        <v>6.2574000000000005E-2</v>
      </c>
      <c r="AJ53">
        <v>3.4499999999999999E-3</v>
      </c>
      <c r="AK53">
        <v>1.2830000000000001E-3</v>
      </c>
      <c r="AL53">
        <v>1.7735999999999998E-2</v>
      </c>
      <c r="AM53">
        <v>3.4997E-2</v>
      </c>
      <c r="AN53">
        <v>1.4723999999999999E-2</v>
      </c>
      <c r="AO53">
        <v>1.4723999999999999E-2</v>
      </c>
      <c r="AP53">
        <v>1.701767</v>
      </c>
      <c r="AQ53">
        <f t="shared" si="0"/>
        <v>1.0017670000000001</v>
      </c>
      <c r="AR53" s="21">
        <f t="shared" si="1"/>
        <v>-0.31001280075979293</v>
      </c>
      <c r="AS53" s="21"/>
      <c r="AT53" s="21">
        <f>AT52/C53</f>
        <v>0.56686082525234582</v>
      </c>
      <c r="AU53" s="21">
        <f t="shared" si="2"/>
        <v>0.24101921108302982</v>
      </c>
      <c r="AV53" s="21">
        <f t="shared" si="3"/>
        <v>0.10578766259369696</v>
      </c>
      <c r="AW53" s="21"/>
      <c r="AX53" s="21">
        <f t="shared" ref="AX53:AX101" si="4">P52+AB52-$C$24*(N52+O52)-D52-B53</f>
        <v>2.0141900008985303E-7</v>
      </c>
      <c r="AY53" s="21">
        <f t="shared" ref="AY53:AY56" si="5">S52*SUM(T52:V52)+AE52*SUM(AF52:AH52)+C52*B52+H52*$C$23*SUM(N52:O52)-D52</f>
        <v>0.22105157339874559</v>
      </c>
      <c r="AZ53" s="22">
        <f t="shared" ref="AZ53:AZ56" si="6">S52*SUM(T52:V52)+AE52*SUM(AF52:AH52)+C52*AZ52+H52*G52-D52</f>
        <v>0.22104452495454585</v>
      </c>
      <c r="BA53" s="22">
        <f t="shared" ref="BA53:BA101" si="7">AY53-AZ53</f>
        <v>7.0484441997420433E-6</v>
      </c>
      <c r="BB53" s="22"/>
      <c r="BC53" s="22"/>
      <c r="BD53" s="22"/>
      <c r="BE53" s="22"/>
      <c r="BF53" s="22"/>
      <c r="BG53" s="21"/>
    </row>
    <row r="54" spans="1:59" x14ac:dyDescent="0.3">
      <c r="A54">
        <v>3</v>
      </c>
      <c r="B54">
        <v>0.25424600000000003</v>
      </c>
      <c r="C54">
        <v>1.344141</v>
      </c>
      <c r="D54">
        <v>0.75972200000000001</v>
      </c>
      <c r="E54">
        <v>1.9999999999999999E-6</v>
      </c>
      <c r="F54">
        <v>1.053525</v>
      </c>
      <c r="G54">
        <v>26.262781</v>
      </c>
      <c r="H54">
        <v>1.9000000000000001E-4</v>
      </c>
      <c r="I54">
        <v>871.53792399999998</v>
      </c>
      <c r="J54">
        <v>741.52647400000001</v>
      </c>
      <c r="K54">
        <v>130.01145</v>
      </c>
      <c r="L54">
        <v>7.1000000000000005E-5</v>
      </c>
      <c r="M54">
        <v>499832.678029</v>
      </c>
      <c r="N54">
        <v>29.941229</v>
      </c>
      <c r="O54">
        <v>15.067821</v>
      </c>
      <c r="P54">
        <v>0.73436299999999999</v>
      </c>
      <c r="Q54">
        <v>0.23773</v>
      </c>
      <c r="R54">
        <v>7.2984999999999994E-2</v>
      </c>
      <c r="S54">
        <v>1.748345</v>
      </c>
      <c r="T54">
        <v>0.277223</v>
      </c>
      <c r="U54">
        <v>2.4239999999999999E-3</v>
      </c>
      <c r="V54">
        <v>1.3140000000000001E-3</v>
      </c>
      <c r="W54">
        <v>0.16390299999999999</v>
      </c>
      <c r="X54">
        <v>7.8110000000000002E-3</v>
      </c>
      <c r="Y54">
        <v>5.1289999999999999E-3</v>
      </c>
      <c r="Z54">
        <v>8.4895999999999999E-2</v>
      </c>
      <c r="AA54">
        <v>0.125944</v>
      </c>
      <c r="AB54">
        <v>0.322357</v>
      </c>
      <c r="AC54">
        <v>0.55873700000000004</v>
      </c>
      <c r="AD54">
        <v>7.8031000000000003E-2</v>
      </c>
      <c r="AE54">
        <v>0.16842699999999999</v>
      </c>
      <c r="AF54">
        <v>1.263207</v>
      </c>
      <c r="AG54">
        <v>1.2664E-2</v>
      </c>
      <c r="AH54">
        <v>4.0629999999999998E-3</v>
      </c>
      <c r="AI54">
        <v>7.1945999999999996E-2</v>
      </c>
      <c r="AJ54">
        <v>3.9309999999999996E-3</v>
      </c>
      <c r="AK54">
        <v>1.5269999999999999E-3</v>
      </c>
      <c r="AL54">
        <v>1.8178E-2</v>
      </c>
      <c r="AM54">
        <v>3.5083000000000003E-2</v>
      </c>
      <c r="AN54">
        <v>1.5280999999999999E-2</v>
      </c>
      <c r="AO54">
        <v>1.5280999999999999E-2</v>
      </c>
      <c r="AP54">
        <v>1.7550760000000001</v>
      </c>
      <c r="AQ54">
        <f t="shared" si="0"/>
        <v>1.0550760000000001</v>
      </c>
      <c r="AR54" s="21">
        <f t="shared" si="1"/>
        <v>-0.17462533145876932</v>
      </c>
      <c r="AS54" s="21"/>
      <c r="AT54" s="21">
        <f t="shared" ref="AT54:AT101" si="8">AT53/C54</f>
        <v>0.42172720365820687</v>
      </c>
      <c r="AU54" s="21">
        <f t="shared" si="2"/>
        <v>0.20715947039295862</v>
      </c>
      <c r="AV54" s="21">
        <f t="shared" si="3"/>
        <v>9.0914029098742022E-2</v>
      </c>
      <c r="AW54" s="21"/>
      <c r="AX54" s="21">
        <f t="shared" si="4"/>
        <v>1.4004599996342293E-7</v>
      </c>
      <c r="AY54" s="21">
        <f t="shared" si="5"/>
        <v>0.25423570389715611</v>
      </c>
      <c r="AZ54" s="22">
        <f t="shared" si="6"/>
        <v>0.25422436512116198</v>
      </c>
      <c r="BA54" s="22">
        <f t="shared" si="7"/>
        <v>1.1338775994129691E-5</v>
      </c>
      <c r="BB54" s="22"/>
      <c r="BC54" s="22"/>
      <c r="BD54" s="22"/>
      <c r="BE54" s="22"/>
      <c r="BF54" s="22"/>
      <c r="BG54" s="21"/>
    </row>
    <row r="55" spans="1:59" x14ac:dyDescent="0.3">
      <c r="A55">
        <v>4</v>
      </c>
      <c r="B55">
        <v>0.29380400000000001</v>
      </c>
      <c r="C55">
        <v>1.3460799999999999</v>
      </c>
      <c r="D55">
        <v>0.87919700000000001</v>
      </c>
      <c r="E55">
        <v>-3.0000000000000001E-6</v>
      </c>
      <c r="F55">
        <v>1.2192229999999999</v>
      </c>
      <c r="G55">
        <v>27.350194999999999</v>
      </c>
      <c r="H55">
        <v>2.2000000000000001E-4</v>
      </c>
      <c r="I55">
        <v>882.64260300000001</v>
      </c>
      <c r="J55">
        <v>746.99651300000005</v>
      </c>
      <c r="K55">
        <v>135.64608999999999</v>
      </c>
      <c r="L55">
        <v>7.1000000000000005E-5</v>
      </c>
      <c r="M55">
        <v>499785.80537299998</v>
      </c>
      <c r="N55">
        <v>31.130697000000001</v>
      </c>
      <c r="O55">
        <v>15.741960000000001</v>
      </c>
      <c r="P55">
        <v>0.84964300000000004</v>
      </c>
      <c r="Q55">
        <v>0.26417099999999999</v>
      </c>
      <c r="R55">
        <v>8.7254999999999999E-2</v>
      </c>
      <c r="S55">
        <v>1.7438359999999999</v>
      </c>
      <c r="T55">
        <v>0.32157000000000002</v>
      </c>
      <c r="U55">
        <v>2.7690000000000002E-3</v>
      </c>
      <c r="V55">
        <v>1.5759999999999999E-3</v>
      </c>
      <c r="W55">
        <v>0.189359</v>
      </c>
      <c r="X55">
        <v>8.8850000000000005E-3</v>
      </c>
      <c r="Y55">
        <v>6.1260000000000004E-3</v>
      </c>
      <c r="Z55">
        <v>8.7032999999999999E-2</v>
      </c>
      <c r="AA55">
        <v>0.125999</v>
      </c>
      <c r="AB55">
        <v>0.37290699999999999</v>
      </c>
      <c r="AC55">
        <v>0.62389499999999998</v>
      </c>
      <c r="AD55">
        <v>9.3741000000000005E-2</v>
      </c>
      <c r="AE55">
        <v>0.16796700000000001</v>
      </c>
      <c r="AF55">
        <v>1.4652909999999999</v>
      </c>
      <c r="AG55">
        <v>1.4536E-2</v>
      </c>
      <c r="AH55">
        <v>4.8970000000000003E-3</v>
      </c>
      <c r="AI55">
        <v>8.3108000000000001E-2</v>
      </c>
      <c r="AJ55">
        <v>4.4929999999999996E-3</v>
      </c>
      <c r="AK55">
        <v>1.833E-3</v>
      </c>
      <c r="AL55">
        <v>1.8634999999999999E-2</v>
      </c>
      <c r="AM55">
        <v>3.5097000000000003E-2</v>
      </c>
      <c r="AN55">
        <v>1.5859999999999999E-2</v>
      </c>
      <c r="AO55">
        <v>1.5859999999999999E-2</v>
      </c>
      <c r="AP55">
        <v>1.809874</v>
      </c>
      <c r="AQ55">
        <f t="shared" si="0"/>
        <v>1.109874</v>
      </c>
      <c r="AR55" s="21">
        <f t="shared" si="1"/>
        <v>-7.0336870759635448E-2</v>
      </c>
      <c r="AS55" s="21"/>
      <c r="AT55" s="21">
        <f t="shared" si="8"/>
        <v>0.31330025233136732</v>
      </c>
      <c r="AU55" s="21">
        <f t="shared" si="2"/>
        <v>0.1780617891147942</v>
      </c>
      <c r="AV55" s="21">
        <f t="shared" si="3"/>
        <v>7.8132269420202613E-2</v>
      </c>
      <c r="AW55" s="21"/>
      <c r="AX55" s="21">
        <f t="shared" si="4"/>
        <v>-1.6425500000694093E-6</v>
      </c>
      <c r="AY55" s="21">
        <f t="shared" si="5"/>
        <v>0.29380260437724992</v>
      </c>
      <c r="AZ55" s="22">
        <f t="shared" si="6"/>
        <v>0.29377352411132351</v>
      </c>
      <c r="BA55" s="22">
        <f t="shared" si="7"/>
        <v>2.9080265926406668E-5</v>
      </c>
      <c r="BB55" s="22"/>
      <c r="BC55" s="22"/>
      <c r="BD55" s="22"/>
      <c r="BE55" s="22"/>
      <c r="BF55" s="22"/>
      <c r="BG55" s="21"/>
    </row>
    <row r="56" spans="1:59" x14ac:dyDescent="0.3">
      <c r="A56">
        <v>5</v>
      </c>
      <c r="B56">
        <v>0.34002599999999999</v>
      </c>
      <c r="C56">
        <v>1.3466119999999999</v>
      </c>
      <c r="D56">
        <v>1.017873</v>
      </c>
      <c r="E56">
        <v>6.0000000000000002E-6</v>
      </c>
      <c r="F56">
        <v>1.41157</v>
      </c>
      <c r="G56">
        <v>28.307406</v>
      </c>
      <c r="H56">
        <v>2.5399999999999999E-4</v>
      </c>
      <c r="I56">
        <v>894.11120200000005</v>
      </c>
      <c r="J56">
        <v>752.65799400000003</v>
      </c>
      <c r="K56">
        <v>141.45320799999999</v>
      </c>
      <c r="L56">
        <v>7.1000000000000005E-5</v>
      </c>
      <c r="M56">
        <v>499737.29225200001</v>
      </c>
      <c r="N56">
        <v>32.163392999999999</v>
      </c>
      <c r="O56">
        <v>16.349727999999999</v>
      </c>
      <c r="P56">
        <v>0.98344799999999999</v>
      </c>
      <c r="Q56">
        <v>0.29293599999999997</v>
      </c>
      <c r="R56">
        <v>0.104601</v>
      </c>
      <c r="S56">
        <v>1.7401</v>
      </c>
      <c r="T56">
        <v>0.37301099999999998</v>
      </c>
      <c r="U56">
        <v>3.1570000000000001E-3</v>
      </c>
      <c r="V56">
        <v>1.8929999999999999E-3</v>
      </c>
      <c r="W56">
        <v>0.21909300000000001</v>
      </c>
      <c r="X56">
        <v>1.0106E-2</v>
      </c>
      <c r="Y56">
        <v>7.339E-3</v>
      </c>
      <c r="Z56">
        <v>8.9306999999999997E-2</v>
      </c>
      <c r="AA56">
        <v>0.125969</v>
      </c>
      <c r="AB56">
        <v>0.43156699999999998</v>
      </c>
      <c r="AC56">
        <v>0.69549399999999995</v>
      </c>
      <c r="AD56">
        <v>0.112974</v>
      </c>
      <c r="AE56">
        <v>0.16758000000000001</v>
      </c>
      <c r="AF56">
        <v>1.6997009999999999</v>
      </c>
      <c r="AG56">
        <v>1.6666E-2</v>
      </c>
      <c r="AH56">
        <v>5.9129999999999999E-3</v>
      </c>
      <c r="AI56">
        <v>9.6143000000000006E-2</v>
      </c>
      <c r="AJ56">
        <v>5.1370000000000001E-3</v>
      </c>
      <c r="AK56">
        <v>2.2079999999999999E-3</v>
      </c>
      <c r="AL56">
        <v>1.9120999999999999E-2</v>
      </c>
      <c r="AM56">
        <v>3.5087E-2</v>
      </c>
      <c r="AN56">
        <v>1.6458E-2</v>
      </c>
      <c r="AO56">
        <v>1.6458E-2</v>
      </c>
      <c r="AP56">
        <v>1.865748</v>
      </c>
      <c r="AQ56">
        <f t="shared" si="0"/>
        <v>1.165748</v>
      </c>
      <c r="AR56" s="21">
        <f t="shared" si="1"/>
        <v>8.320614227940934E-3</v>
      </c>
      <c r="AS56" s="21"/>
      <c r="AT56" s="21">
        <f t="shared" si="8"/>
        <v>0.23265814676489394</v>
      </c>
      <c r="AU56" s="21">
        <f t="shared" si="2"/>
        <v>0.15305740652306607</v>
      </c>
      <c r="AV56" s="21">
        <f t="shared" si="3"/>
        <v>6.7149720427056275E-2</v>
      </c>
      <c r="AW56" s="21"/>
      <c r="AX56" s="21">
        <f t="shared" si="4"/>
        <v>-9.5864700005998671E-7</v>
      </c>
      <c r="AY56" s="21">
        <f t="shared" si="5"/>
        <v>0.34003067734709003</v>
      </c>
      <c r="AZ56" s="22">
        <f t="shared" si="6"/>
        <v>0.33998965428377037</v>
      </c>
      <c r="BA56" s="22">
        <f t="shared" si="7"/>
        <v>4.1023063319656217E-5</v>
      </c>
      <c r="BB56" s="22"/>
      <c r="BC56" s="22"/>
      <c r="BD56" s="22"/>
      <c r="BE56" s="22"/>
      <c r="BF56" s="22"/>
      <c r="BG56" s="21"/>
    </row>
    <row r="57" spans="1:59" x14ac:dyDescent="0.3">
      <c r="A57">
        <v>6</v>
      </c>
      <c r="B57">
        <v>0.39369700000000002</v>
      </c>
      <c r="C57">
        <v>1.3467020000000001</v>
      </c>
      <c r="D57">
        <v>1.178501</v>
      </c>
      <c r="E57">
        <v>6.9999999999999999E-6</v>
      </c>
      <c r="F57">
        <v>1.634396</v>
      </c>
      <c r="G57">
        <v>29.121797000000001</v>
      </c>
      <c r="H57">
        <v>2.9399999999999999E-4</v>
      </c>
      <c r="I57">
        <v>905.86632099999997</v>
      </c>
      <c r="J57">
        <v>758.48235399999999</v>
      </c>
      <c r="K57">
        <v>147.38396800000001</v>
      </c>
      <c r="L57">
        <v>7.1000000000000005E-5</v>
      </c>
      <c r="M57">
        <v>499687.38342999999</v>
      </c>
      <c r="N57">
        <v>33.025675999999997</v>
      </c>
      <c r="O57">
        <v>16.883146</v>
      </c>
      <c r="P57">
        <v>1.138441</v>
      </c>
      <c r="Q57">
        <v>0.32400200000000001</v>
      </c>
      <c r="R57">
        <v>0.12558</v>
      </c>
      <c r="S57">
        <v>1.7365539999999999</v>
      </c>
      <c r="T57">
        <v>0.43268000000000001</v>
      </c>
      <c r="U57">
        <v>3.5950000000000001E-3</v>
      </c>
      <c r="V57">
        <v>2.2759999999999998E-3</v>
      </c>
      <c r="W57">
        <v>0.253606</v>
      </c>
      <c r="X57">
        <v>1.1481999999999999E-2</v>
      </c>
      <c r="Y57">
        <v>8.8059999999999996E-3</v>
      </c>
      <c r="Z57">
        <v>9.1744999999999993E-2</v>
      </c>
      <c r="AA57">
        <v>0.125911</v>
      </c>
      <c r="AB57">
        <v>0.499498</v>
      </c>
      <c r="AC57">
        <v>0.77363599999999999</v>
      </c>
      <c r="AD57">
        <v>0.136409</v>
      </c>
      <c r="AE57">
        <v>0.16721</v>
      </c>
      <c r="AF57">
        <v>1.9716070000000001</v>
      </c>
      <c r="AG57">
        <v>1.9085000000000001E-2</v>
      </c>
      <c r="AH57">
        <v>7.1520000000000004E-3</v>
      </c>
      <c r="AI57">
        <v>0.11126900000000001</v>
      </c>
      <c r="AJ57">
        <v>5.8700000000000002E-3</v>
      </c>
      <c r="AK57">
        <v>2.6640000000000001E-3</v>
      </c>
      <c r="AL57">
        <v>1.9642E-2</v>
      </c>
      <c r="AM57">
        <v>3.5069000000000003E-2</v>
      </c>
      <c r="AN57">
        <v>1.7070999999999999E-2</v>
      </c>
      <c r="AO57">
        <v>1.7070999999999999E-2</v>
      </c>
      <c r="AP57">
        <v>1.92228</v>
      </c>
      <c r="AQ57">
        <f t="shared" si="0"/>
        <v>1.22228</v>
      </c>
      <c r="AR57" s="21">
        <f t="shared" si="1"/>
        <v>6.6322384246499305E-2</v>
      </c>
      <c r="AS57" s="21"/>
      <c r="AT57" s="21">
        <f t="shared" si="8"/>
        <v>0.17276141771891176</v>
      </c>
      <c r="AU57" s="21">
        <f t="shared" si="2"/>
        <v>0.1315694798231988</v>
      </c>
      <c r="AV57" s="21">
        <f t="shared" si="3"/>
        <v>5.7712592000126454E-2</v>
      </c>
      <c r="AW57" s="21"/>
      <c r="AX57" s="21">
        <f t="shared" si="4"/>
        <v>5.684089998125863E-7</v>
      </c>
      <c r="AY57" s="21">
        <f t="shared" ref="AY57:AY72" si="9">S56*SUM(T56:V56)+AE56*SUM(AF56:AH56)+C56*B56+H56*$C$23*SUM(N56:O56)-D56</f>
        <v>0.39368380156228877</v>
      </c>
      <c r="AZ57" s="22">
        <f t="shared" ref="AZ57:AZ72" si="10">S56*SUM(T56:V56)+AE56*SUM(AF56:AH56)+C56*AZ56+H56*G56-D56</f>
        <v>0.3936348579583766</v>
      </c>
      <c r="BA57" s="22">
        <f t="shared" si="7"/>
        <v>4.8943603912166012E-5</v>
      </c>
      <c r="BB57" s="22"/>
      <c r="BC57" s="22"/>
      <c r="BD57" s="22"/>
      <c r="BE57" s="22"/>
      <c r="BF57" s="22"/>
      <c r="BG57" s="21"/>
    </row>
    <row r="58" spans="1:59" x14ac:dyDescent="0.3">
      <c r="A58">
        <v>7</v>
      </c>
      <c r="B58">
        <v>0.45589499999999999</v>
      </c>
      <c r="C58">
        <v>1.3466590000000001</v>
      </c>
      <c r="D58">
        <v>1.3644289999999999</v>
      </c>
      <c r="E58">
        <v>3.9999999999999998E-6</v>
      </c>
      <c r="F58">
        <v>1.892361</v>
      </c>
      <c r="G58">
        <v>29.785371999999999</v>
      </c>
      <c r="H58">
        <v>3.4099999999999999E-4</v>
      </c>
      <c r="I58">
        <v>917.82756199999994</v>
      </c>
      <c r="J58">
        <v>764.43942800000002</v>
      </c>
      <c r="K58">
        <v>153.38813400000001</v>
      </c>
      <c r="L58">
        <v>7.1000000000000005E-5</v>
      </c>
      <c r="M58">
        <v>499636.33737700002</v>
      </c>
      <c r="N58">
        <v>33.709167000000001</v>
      </c>
      <c r="O58">
        <v>17.336886</v>
      </c>
      <c r="P58">
        <v>1.3178669999999999</v>
      </c>
      <c r="Q58">
        <v>0.3574</v>
      </c>
      <c r="R58">
        <v>0.15091199999999999</v>
      </c>
      <c r="S58">
        <v>1.733025</v>
      </c>
      <c r="T58">
        <v>0.50189300000000003</v>
      </c>
      <c r="U58">
        <v>4.0860000000000002E-3</v>
      </c>
      <c r="V58">
        <v>2.7399999999999998E-3</v>
      </c>
      <c r="W58">
        <v>0.29358499999999998</v>
      </c>
      <c r="X58">
        <v>1.3027E-2</v>
      </c>
      <c r="Y58">
        <v>1.0577E-2</v>
      </c>
      <c r="Z58">
        <v>9.4356999999999996E-2</v>
      </c>
      <c r="AA58">
        <v>0.12584400000000001</v>
      </c>
      <c r="AB58">
        <v>0.57811800000000002</v>
      </c>
      <c r="AC58">
        <v>0.85858299999999999</v>
      </c>
      <c r="AD58">
        <v>0.16492699999999999</v>
      </c>
      <c r="AE58">
        <v>0.16683899999999999</v>
      </c>
      <c r="AF58">
        <v>2.287007</v>
      </c>
      <c r="AG58">
        <v>2.1832000000000001E-2</v>
      </c>
      <c r="AH58">
        <v>8.6619999999999996E-3</v>
      </c>
      <c r="AI58">
        <v>0.12878700000000001</v>
      </c>
      <c r="AJ58">
        <v>6.7000000000000002E-3</v>
      </c>
      <c r="AK58">
        <v>3.2190000000000001E-3</v>
      </c>
      <c r="AL58">
        <v>2.0201E-2</v>
      </c>
      <c r="AM58">
        <v>3.5048999999999997E-2</v>
      </c>
      <c r="AN58">
        <v>1.7693E-2</v>
      </c>
      <c r="AO58">
        <v>1.7693E-2</v>
      </c>
      <c r="AP58">
        <v>1.979055</v>
      </c>
      <c r="AQ58">
        <f t="shared" si="0"/>
        <v>1.2790550000000001</v>
      </c>
      <c r="AR58" s="21">
        <f t="shared" si="1"/>
        <v>0.10787633378105234</v>
      </c>
      <c r="AS58" s="21"/>
      <c r="AT58" s="21">
        <f t="shared" si="8"/>
        <v>0.12828891183210581</v>
      </c>
      <c r="AU58" s="21">
        <f t="shared" si="2"/>
        <v>0.1131024225992769</v>
      </c>
      <c r="AV58" s="21">
        <f t="shared" si="3"/>
        <v>4.9602849945074412E-2</v>
      </c>
      <c r="AW58" s="21"/>
      <c r="AX58" s="21">
        <f t="shared" si="4"/>
        <v>-5.2636200004174682E-7</v>
      </c>
      <c r="AY58" s="21">
        <f t="shared" si="9"/>
        <v>0.45588033429327823</v>
      </c>
      <c r="AZ58" s="22">
        <f t="shared" si="10"/>
        <v>0.45579664729426161</v>
      </c>
      <c r="BA58" s="22">
        <f t="shared" si="7"/>
        <v>8.3686999016618913E-5</v>
      </c>
      <c r="BB58" s="22"/>
      <c r="BC58" s="22"/>
      <c r="BD58" s="22"/>
      <c r="BE58" s="22"/>
      <c r="BF58" s="22"/>
      <c r="BG58" s="21"/>
    </row>
    <row r="59" spans="1:59" x14ac:dyDescent="0.3">
      <c r="A59">
        <v>8</v>
      </c>
      <c r="B59">
        <v>0.52793100000000004</v>
      </c>
      <c r="C59">
        <v>1.346581</v>
      </c>
      <c r="D59">
        <v>1.5795999999999999</v>
      </c>
      <c r="E59">
        <v>5.0000000000000004E-6</v>
      </c>
      <c r="F59">
        <v>2.1909489999999998</v>
      </c>
      <c r="G59">
        <v>30.294025999999999</v>
      </c>
      <c r="H59">
        <v>3.9500000000000001E-4</v>
      </c>
      <c r="I59">
        <v>929.91355999999996</v>
      </c>
      <c r="J59">
        <v>770.49823300000003</v>
      </c>
      <c r="K59">
        <v>159.41532699999999</v>
      </c>
      <c r="L59">
        <v>7.1000000000000005E-5</v>
      </c>
      <c r="M59">
        <v>499584.41959399998</v>
      </c>
      <c r="N59">
        <v>34.210048</v>
      </c>
      <c r="O59">
        <v>17.707735</v>
      </c>
      <c r="P59">
        <v>1.5255430000000001</v>
      </c>
      <c r="Q59">
        <v>0.393177</v>
      </c>
      <c r="R59">
        <v>0.18147199999999999</v>
      </c>
      <c r="S59">
        <v>1.729474</v>
      </c>
      <c r="T59">
        <v>0.58217699999999994</v>
      </c>
      <c r="U59">
        <v>4.6379999999999998E-3</v>
      </c>
      <c r="V59">
        <v>3.2989999999999998E-3</v>
      </c>
      <c r="W59">
        <v>0.33986899999999998</v>
      </c>
      <c r="X59">
        <v>1.4756E-2</v>
      </c>
      <c r="Y59">
        <v>1.2711999999999999E-2</v>
      </c>
      <c r="Z59">
        <v>9.715E-2</v>
      </c>
      <c r="AA59">
        <v>0.125774</v>
      </c>
      <c r="AB59">
        <v>0.66909200000000002</v>
      </c>
      <c r="AC59">
        <v>0.95064899999999997</v>
      </c>
      <c r="AD59">
        <v>0.19961400000000001</v>
      </c>
      <c r="AE59">
        <v>0.166464</v>
      </c>
      <c r="AF59">
        <v>2.6528559999999999</v>
      </c>
      <c r="AG59">
        <v>2.4943E-2</v>
      </c>
      <c r="AH59">
        <v>1.0501E-2</v>
      </c>
      <c r="AI59">
        <v>0.149062</v>
      </c>
      <c r="AJ59">
        <v>7.6379999999999998E-3</v>
      </c>
      <c r="AK59">
        <v>3.8939999999999999E-3</v>
      </c>
      <c r="AL59">
        <v>2.0798000000000001E-2</v>
      </c>
      <c r="AM59">
        <v>3.5027999999999997E-2</v>
      </c>
      <c r="AN59">
        <v>1.8322000000000001E-2</v>
      </c>
      <c r="AO59">
        <v>1.8322000000000001E-2</v>
      </c>
      <c r="AP59">
        <v>2.0356749999999999</v>
      </c>
      <c r="AQ59">
        <f t="shared" si="0"/>
        <v>1.3356749999999999</v>
      </c>
      <c r="AR59" s="21">
        <f t="shared" si="1"/>
        <v>0.13645075535895987</v>
      </c>
      <c r="AS59" s="21"/>
      <c r="AT59" s="21">
        <f t="shared" si="8"/>
        <v>9.5270103938868742E-2</v>
      </c>
      <c r="AU59" s="21">
        <f t="shared" si="2"/>
        <v>9.7231412423469249E-2</v>
      </c>
      <c r="AV59" s="21">
        <f t="shared" si="3"/>
        <v>4.2633864173405249E-2</v>
      </c>
      <c r="AW59" s="21"/>
      <c r="AX59" s="21">
        <f t="shared" si="4"/>
        <v>7.3023700009056114E-7</v>
      </c>
      <c r="AY59" s="21">
        <f t="shared" si="9"/>
        <v>0.52793521094559548</v>
      </c>
      <c r="AZ59" s="22">
        <f t="shared" si="10"/>
        <v>0.52780276341464294</v>
      </c>
      <c r="BA59" s="22">
        <f t="shared" si="7"/>
        <v>1.3244753095253969E-4</v>
      </c>
      <c r="BB59" s="22"/>
      <c r="BC59" s="22"/>
      <c r="BD59" s="22"/>
      <c r="BE59" s="22"/>
      <c r="BF59" s="22"/>
      <c r="BG59" s="21"/>
    </row>
    <row r="60" spans="1:59" x14ac:dyDescent="0.3">
      <c r="A60">
        <v>9</v>
      </c>
      <c r="B60">
        <v>0.61134900000000003</v>
      </c>
      <c r="C60">
        <v>1.3465039999999999</v>
      </c>
      <c r="D60">
        <v>1.8285990000000001</v>
      </c>
      <c r="E60">
        <v>6.0000000000000002E-6</v>
      </c>
      <c r="F60">
        <v>2.5365440000000001</v>
      </c>
      <c r="G60">
        <v>30.647171</v>
      </c>
      <c r="H60">
        <v>4.57E-4</v>
      </c>
      <c r="I60">
        <v>942.04379500000005</v>
      </c>
      <c r="J60">
        <v>776.62766699999997</v>
      </c>
      <c r="K60">
        <v>165.41612799999999</v>
      </c>
      <c r="L60">
        <v>7.1000000000000005E-5</v>
      </c>
      <c r="M60">
        <v>499531.89659399999</v>
      </c>
      <c r="N60">
        <v>34.528655999999998</v>
      </c>
      <c r="O60">
        <v>17.994344000000002</v>
      </c>
      <c r="P60">
        <v>1.765914</v>
      </c>
      <c r="Q60">
        <v>0.43137999999999999</v>
      </c>
      <c r="R60">
        <v>0.21831300000000001</v>
      </c>
      <c r="S60">
        <v>1.725902</v>
      </c>
      <c r="T60">
        <v>0.67530199999999996</v>
      </c>
      <c r="U60">
        <v>5.2560000000000003E-3</v>
      </c>
      <c r="V60">
        <v>3.9750000000000002E-3</v>
      </c>
      <c r="W60">
        <v>0.39344299999999999</v>
      </c>
      <c r="X60">
        <v>1.6687E-2</v>
      </c>
      <c r="Y60">
        <v>1.5285999999999999E-2</v>
      </c>
      <c r="Z60">
        <v>0.10012799999999999</v>
      </c>
      <c r="AA60">
        <v>0.12570400000000001</v>
      </c>
      <c r="AB60">
        <v>0.77435900000000002</v>
      </c>
      <c r="AC60">
        <v>1.0501670000000001</v>
      </c>
      <c r="AD60">
        <v>0.24179100000000001</v>
      </c>
      <c r="AE60">
        <v>0.16608500000000001</v>
      </c>
      <c r="AF60">
        <v>3.0772249999999999</v>
      </c>
      <c r="AG60">
        <v>2.8462999999999999E-2</v>
      </c>
      <c r="AH60">
        <v>1.2741000000000001E-2</v>
      </c>
      <c r="AI60">
        <v>0.17252300000000001</v>
      </c>
      <c r="AJ60">
        <v>8.6960000000000006E-3</v>
      </c>
      <c r="AK60">
        <v>4.7149999999999996E-3</v>
      </c>
      <c r="AL60">
        <v>2.1434999999999999E-2</v>
      </c>
      <c r="AM60">
        <v>3.5006000000000002E-2</v>
      </c>
      <c r="AN60">
        <v>1.8953000000000001E-2</v>
      </c>
      <c r="AO60">
        <v>1.8953000000000001E-2</v>
      </c>
      <c r="AP60">
        <v>2.0917680000000001</v>
      </c>
      <c r="AQ60">
        <f t="shared" si="0"/>
        <v>1.3917680000000001</v>
      </c>
      <c r="AR60" s="21">
        <f t="shared" si="1"/>
        <v>0.15487169810607515</v>
      </c>
      <c r="AS60" s="21"/>
      <c r="AT60" s="21">
        <f t="shared" si="8"/>
        <v>7.0753673170572642E-2</v>
      </c>
      <c r="AU60" s="21">
        <f t="shared" si="2"/>
        <v>8.3590998438102651E-2</v>
      </c>
      <c r="AV60" s="21">
        <f t="shared" si="3"/>
        <v>3.6645045267124608E-2</v>
      </c>
      <c r="AW60" s="21"/>
      <c r="AX60" s="21">
        <f t="shared" si="4"/>
        <v>-1.6259300006371546E-7</v>
      </c>
      <c r="AY60" s="21">
        <f t="shared" si="9"/>
        <v>0.61135998556729754</v>
      </c>
      <c r="AZ60" s="22">
        <f t="shared" si="10"/>
        <v>0.61118730446765368</v>
      </c>
      <c r="BA60" s="22">
        <f t="shared" si="7"/>
        <v>1.7268109964385658E-4</v>
      </c>
      <c r="BB60" s="22"/>
      <c r="BC60" s="22"/>
      <c r="BD60" s="22"/>
      <c r="BE60" s="22"/>
      <c r="BF60" s="22"/>
      <c r="BG60" s="21"/>
    </row>
    <row r="61" spans="1:59" x14ac:dyDescent="0.3">
      <c r="A61">
        <v>10</v>
      </c>
      <c r="B61">
        <v>0.70794500000000005</v>
      </c>
      <c r="C61">
        <v>1.3464400000000001</v>
      </c>
      <c r="D61">
        <v>2.1167410000000002</v>
      </c>
      <c r="E61">
        <v>0</v>
      </c>
      <c r="F61">
        <v>2.93655</v>
      </c>
      <c r="G61">
        <v>30.847335999999999</v>
      </c>
      <c r="H61">
        <v>5.2899999999999996E-4</v>
      </c>
      <c r="I61">
        <v>954.14017699999999</v>
      </c>
      <c r="J61">
        <v>782.79713500000003</v>
      </c>
      <c r="K61">
        <v>171.343042</v>
      </c>
      <c r="L61">
        <v>7.1000000000000005E-5</v>
      </c>
      <c r="M61">
        <v>499479.03055199998</v>
      </c>
      <c r="N61">
        <v>34.669013999999997</v>
      </c>
      <c r="O61">
        <v>18.197028</v>
      </c>
      <c r="P61">
        <v>2.044136</v>
      </c>
      <c r="Q61">
        <v>0.47205200000000003</v>
      </c>
      <c r="R61">
        <v>0.26269300000000001</v>
      </c>
      <c r="S61">
        <v>1.722321</v>
      </c>
      <c r="T61">
        <v>0.78332199999999996</v>
      </c>
      <c r="U61">
        <v>5.9459999999999999E-3</v>
      </c>
      <c r="V61">
        <v>4.79E-3</v>
      </c>
      <c r="W61">
        <v>0.45545200000000002</v>
      </c>
      <c r="X61">
        <v>1.8839000000000002E-2</v>
      </c>
      <c r="Y61">
        <v>1.8384000000000001E-2</v>
      </c>
      <c r="Z61">
        <v>0.103298</v>
      </c>
      <c r="AA61">
        <v>0.125634</v>
      </c>
      <c r="AB61">
        <v>0.89616700000000005</v>
      </c>
      <c r="AC61">
        <v>1.157473</v>
      </c>
      <c r="AD61">
        <v>0.29305100000000001</v>
      </c>
      <c r="AE61">
        <v>0.16570399999999999</v>
      </c>
      <c r="AF61">
        <v>3.5694720000000002</v>
      </c>
      <c r="AG61">
        <v>3.2437000000000001E-2</v>
      </c>
      <c r="AH61">
        <v>1.5468000000000001E-2</v>
      </c>
      <c r="AI61">
        <v>0.19967099999999999</v>
      </c>
      <c r="AJ61">
        <v>9.8879999999999992E-3</v>
      </c>
      <c r="AK61">
        <v>5.7109999999999999E-3</v>
      </c>
      <c r="AL61">
        <v>2.2112E-2</v>
      </c>
      <c r="AM61">
        <v>3.4985000000000002E-2</v>
      </c>
      <c r="AN61">
        <v>1.9581999999999999E-2</v>
      </c>
      <c r="AO61">
        <v>1.9581999999999999E-2</v>
      </c>
      <c r="AP61">
        <v>2.146989</v>
      </c>
      <c r="AQ61">
        <f t="shared" si="0"/>
        <v>1.4469890000000001</v>
      </c>
      <c r="AR61" s="21">
        <f t="shared" si="1"/>
        <v>0.16542883853251741</v>
      </c>
      <c r="AS61" s="21"/>
      <c r="AT61" s="21">
        <f t="shared" si="8"/>
        <v>5.2548701145667565E-2</v>
      </c>
      <c r="AU61" s="21">
        <f t="shared" si="2"/>
        <v>7.1866800148117735E-2</v>
      </c>
      <c r="AV61" s="21">
        <f t="shared" si="3"/>
        <v>3.1498418657079461E-2</v>
      </c>
      <c r="AW61" s="21"/>
      <c r="AX61" s="21">
        <f t="shared" si="4"/>
        <v>-1.3300000034632831E-7</v>
      </c>
      <c r="AY61" s="21">
        <f t="shared" si="9"/>
        <v>0.70795178504550016</v>
      </c>
      <c r="AZ61" s="22">
        <f t="shared" si="10"/>
        <v>0.7077340615929133</v>
      </c>
      <c r="BA61" s="22">
        <f t="shared" si="7"/>
        <v>2.1772345258685988E-4</v>
      </c>
      <c r="BB61" s="22"/>
      <c r="BC61" s="22"/>
      <c r="BD61" s="22"/>
      <c r="BE61" s="22"/>
      <c r="BF61" s="22"/>
      <c r="BG61" s="21"/>
    </row>
    <row r="62" spans="1:59" x14ac:dyDescent="0.3">
      <c r="A62">
        <v>11</v>
      </c>
      <c r="B62">
        <v>0.81980900000000001</v>
      </c>
      <c r="C62">
        <v>1.346387</v>
      </c>
      <c r="D62">
        <v>2.4502060000000001</v>
      </c>
      <c r="E62">
        <v>1.5E-5</v>
      </c>
      <c r="F62">
        <v>3.3995630000000001</v>
      </c>
      <c r="G62">
        <v>30.899695999999999</v>
      </c>
      <c r="H62">
        <v>6.1200000000000002E-4</v>
      </c>
      <c r="I62">
        <v>966.12835900000005</v>
      </c>
      <c r="J62">
        <v>788.97707400000002</v>
      </c>
      <c r="K62">
        <v>177.151285</v>
      </c>
      <c r="L62">
        <v>7.1000000000000005E-5</v>
      </c>
      <c r="M62">
        <v>499426.07477499999</v>
      </c>
      <c r="N62">
        <v>34.638252999999999</v>
      </c>
      <c r="O62">
        <v>18.317525</v>
      </c>
      <c r="P62">
        <v>2.366196</v>
      </c>
      <c r="Q62">
        <v>0.51522999999999997</v>
      </c>
      <c r="R62">
        <v>0.31610899999999997</v>
      </c>
      <c r="S62">
        <v>1.718753</v>
      </c>
      <c r="T62">
        <v>0.90861999999999998</v>
      </c>
      <c r="U62">
        <v>6.7149999999999996E-3</v>
      </c>
      <c r="V62">
        <v>5.7730000000000004E-3</v>
      </c>
      <c r="W62">
        <v>0.52723100000000001</v>
      </c>
      <c r="X62">
        <v>2.1232999999999998E-2</v>
      </c>
      <c r="Y62">
        <v>2.2110000000000001E-2</v>
      </c>
      <c r="Z62">
        <v>0.10666100000000001</v>
      </c>
      <c r="AA62">
        <v>0.12556500000000001</v>
      </c>
      <c r="AB62">
        <v>1.0371269999999999</v>
      </c>
      <c r="AC62">
        <v>1.272902</v>
      </c>
      <c r="AD62">
        <v>0.35531699999999999</v>
      </c>
      <c r="AE62">
        <v>0.165322</v>
      </c>
      <c r="AF62">
        <v>4.1404540000000001</v>
      </c>
      <c r="AG62">
        <v>3.6916999999999998E-2</v>
      </c>
      <c r="AH62">
        <v>1.8787000000000002E-2</v>
      </c>
      <c r="AI62">
        <v>0.23108699999999999</v>
      </c>
      <c r="AJ62">
        <v>1.1228E-2</v>
      </c>
      <c r="AK62">
        <v>6.9199999999999999E-3</v>
      </c>
      <c r="AL62">
        <v>2.2831000000000001E-2</v>
      </c>
      <c r="AM62">
        <v>3.4964000000000002E-2</v>
      </c>
      <c r="AN62">
        <v>2.0205000000000001E-2</v>
      </c>
      <c r="AO62">
        <v>2.0205000000000001E-2</v>
      </c>
      <c r="AP62">
        <v>2.2010299999999998</v>
      </c>
      <c r="AQ62">
        <f t="shared" si="0"/>
        <v>1.5010299999999999</v>
      </c>
      <c r="AR62" s="21">
        <f t="shared" si="1"/>
        <v>0.16997079967896925</v>
      </c>
      <c r="AS62" s="21"/>
      <c r="AT62" s="21">
        <f t="shared" si="8"/>
        <v>3.902941809870978E-2</v>
      </c>
      <c r="AU62" s="21">
        <f t="shared" si="2"/>
        <v>6.1789701867604317E-2</v>
      </c>
      <c r="AV62" s="21">
        <f t="shared" si="3"/>
        <v>2.707537992419742E-2</v>
      </c>
      <c r="AW62" s="21"/>
      <c r="AX62" s="21">
        <f t="shared" si="4"/>
        <v>-4.8898200000202507E-7</v>
      </c>
      <c r="AY62" s="21">
        <f t="shared" si="9"/>
        <v>0.81981931330920288</v>
      </c>
      <c r="AZ62" s="22">
        <f t="shared" si="10"/>
        <v>0.81953529766116162</v>
      </c>
      <c r="BA62" s="22">
        <f t="shared" si="7"/>
        <v>2.8401564804125812E-4</v>
      </c>
      <c r="BB62" s="22"/>
      <c r="BC62" s="22"/>
      <c r="BD62" s="22"/>
      <c r="BE62" s="22"/>
      <c r="BF62" s="22"/>
      <c r="BG62" s="21"/>
    </row>
    <row r="63" spans="1:59" x14ac:dyDescent="0.3">
      <c r="A63">
        <v>12</v>
      </c>
      <c r="B63">
        <v>0.94935700000000001</v>
      </c>
      <c r="C63">
        <v>1.3463540000000001</v>
      </c>
      <c r="D63">
        <v>2.8361350000000001</v>
      </c>
      <c r="E63">
        <v>1.7E-5</v>
      </c>
      <c r="F63">
        <v>3.9355310000000001</v>
      </c>
      <c r="G63">
        <v>30.811646</v>
      </c>
      <c r="H63">
        <v>7.0799999999999997E-4</v>
      </c>
      <c r="I63">
        <v>977.93882099999996</v>
      </c>
      <c r="J63">
        <v>795.13940300000002</v>
      </c>
      <c r="K63">
        <v>182.799418</v>
      </c>
      <c r="L63">
        <v>7.1000000000000005E-5</v>
      </c>
      <c r="M63">
        <v>499373.26989699999</v>
      </c>
      <c r="N63">
        <v>34.446100000000001</v>
      </c>
      <c r="O63">
        <v>18.358778000000001</v>
      </c>
      <c r="P63">
        <v>2.739023</v>
      </c>
      <c r="Q63">
        <v>0.56094299999999997</v>
      </c>
      <c r="R63">
        <v>0.38033499999999998</v>
      </c>
      <c r="S63">
        <v>1.7152099999999999</v>
      </c>
      <c r="T63">
        <v>1.053958</v>
      </c>
      <c r="U63">
        <v>7.5700000000000003E-3</v>
      </c>
      <c r="V63">
        <v>6.9569999999999996E-3</v>
      </c>
      <c r="W63">
        <v>0.61031800000000003</v>
      </c>
      <c r="X63">
        <v>2.3889000000000001E-2</v>
      </c>
      <c r="Y63">
        <v>2.6589000000000002E-2</v>
      </c>
      <c r="Z63">
        <v>0.110223</v>
      </c>
      <c r="AA63">
        <v>0.125498</v>
      </c>
      <c r="AB63">
        <v>1.2002569999999999</v>
      </c>
      <c r="AC63">
        <v>1.396776</v>
      </c>
      <c r="AD63">
        <v>0.430896</v>
      </c>
      <c r="AE63">
        <v>0.16494200000000001</v>
      </c>
      <c r="AF63">
        <v>4.8027639999999998</v>
      </c>
      <c r="AG63">
        <v>4.1957000000000001E-2</v>
      </c>
      <c r="AH63">
        <v>2.2821999999999999E-2</v>
      </c>
      <c r="AI63">
        <v>0.26744099999999998</v>
      </c>
      <c r="AJ63">
        <v>1.2732E-2</v>
      </c>
      <c r="AK63">
        <v>8.3879999999999996E-3</v>
      </c>
      <c r="AL63">
        <v>2.3591999999999998E-2</v>
      </c>
      <c r="AM63">
        <v>3.4943000000000002E-2</v>
      </c>
      <c r="AN63">
        <v>2.0818E-2</v>
      </c>
      <c r="AO63">
        <v>2.0818E-2</v>
      </c>
      <c r="AP63">
        <v>2.2536179999999999</v>
      </c>
      <c r="AQ63">
        <f t="shared" si="0"/>
        <v>1.5536179999999999</v>
      </c>
      <c r="AR63" s="21">
        <f t="shared" si="1"/>
        <v>0.16997966422442162</v>
      </c>
      <c r="AS63" s="21"/>
      <c r="AT63" s="21">
        <f t="shared" si="8"/>
        <v>2.8988971770210346E-2</v>
      </c>
      <c r="AU63" s="21">
        <f t="shared" si="2"/>
        <v>5.3127397374862238E-2</v>
      </c>
      <c r="AV63" s="21">
        <f t="shared" si="3"/>
        <v>2.3274151897988215E-2</v>
      </c>
      <c r="AW63" s="21"/>
      <c r="AX63" s="21">
        <f t="shared" si="4"/>
        <v>1.3976199975118675E-7</v>
      </c>
      <c r="AY63" s="21">
        <f t="shared" si="9"/>
        <v>0.94935916551835575</v>
      </c>
      <c r="AZ63" s="22">
        <f t="shared" si="10"/>
        <v>0.94899065596411791</v>
      </c>
      <c r="BA63" s="22">
        <f t="shared" si="7"/>
        <v>3.6850955423783915E-4</v>
      </c>
      <c r="BB63" s="22"/>
      <c r="BC63" s="22"/>
      <c r="BD63" s="22"/>
      <c r="BE63" s="22"/>
      <c r="BF63" s="22"/>
      <c r="BG63" s="21"/>
    </row>
    <row r="64" spans="1:59" x14ac:dyDescent="0.3">
      <c r="A64">
        <v>13</v>
      </c>
      <c r="B64">
        <v>1.099396</v>
      </c>
      <c r="C64">
        <v>1.346341</v>
      </c>
      <c r="D64">
        <v>3.2828089999999999</v>
      </c>
      <c r="E64">
        <v>1.0000000000000001E-5</v>
      </c>
      <c r="F64">
        <v>4.5559940000000001</v>
      </c>
      <c r="G64">
        <v>30.592238999999999</v>
      </c>
      <c r="H64">
        <v>8.1999999999999998E-4</v>
      </c>
      <c r="I64">
        <v>989.50764200000003</v>
      </c>
      <c r="J64">
        <v>801.25785099999996</v>
      </c>
      <c r="K64">
        <v>188.24979099999999</v>
      </c>
      <c r="L64">
        <v>7.1000000000000005E-5</v>
      </c>
      <c r="M64">
        <v>499320.84103800001</v>
      </c>
      <c r="N64">
        <v>34.104191</v>
      </c>
      <c r="O64">
        <v>18.324669</v>
      </c>
      <c r="P64">
        <v>3.1706569999999998</v>
      </c>
      <c r="Q64">
        <v>0.60921099999999995</v>
      </c>
      <c r="R64">
        <v>0.45747399999999999</v>
      </c>
      <c r="S64">
        <v>1.7117100000000001</v>
      </c>
      <c r="T64">
        <v>1.222542</v>
      </c>
      <c r="U64">
        <v>8.5199999999999998E-3</v>
      </c>
      <c r="V64">
        <v>8.3809999999999996E-3</v>
      </c>
      <c r="W64">
        <v>0.70650299999999999</v>
      </c>
      <c r="X64">
        <v>2.6831000000000001E-2</v>
      </c>
      <c r="Y64">
        <v>3.1966000000000001E-2</v>
      </c>
      <c r="Z64">
        <v>0.11398899999999999</v>
      </c>
      <c r="AA64">
        <v>0.12543299999999999</v>
      </c>
      <c r="AB64">
        <v>1.389059</v>
      </c>
      <c r="AC64">
        <v>1.5294080000000001</v>
      </c>
      <c r="AD64">
        <v>0.52255700000000005</v>
      </c>
      <c r="AE64">
        <v>0.16456399999999999</v>
      </c>
      <c r="AF64">
        <v>5.5710090000000001</v>
      </c>
      <c r="AG64">
        <v>4.7615999999999999E-2</v>
      </c>
      <c r="AH64">
        <v>2.7723999999999999E-2</v>
      </c>
      <c r="AI64">
        <v>0.30951299999999998</v>
      </c>
      <c r="AJ64">
        <v>1.4416999999999999E-2</v>
      </c>
      <c r="AK64">
        <v>1.0166E-2</v>
      </c>
      <c r="AL64">
        <v>2.4396999999999999E-2</v>
      </c>
      <c r="AM64">
        <v>3.4923000000000003E-2</v>
      </c>
      <c r="AN64">
        <v>2.1418E-2</v>
      </c>
      <c r="AO64">
        <v>2.1418E-2</v>
      </c>
      <c r="AP64">
        <v>2.3045179999999998</v>
      </c>
      <c r="AQ64">
        <f t="shared" si="0"/>
        <v>1.6045179999999999</v>
      </c>
      <c r="AR64" s="21">
        <f t="shared" si="1"/>
        <v>0.16663994944740401</v>
      </c>
      <c r="AS64" s="21"/>
      <c r="AT64" s="21">
        <f t="shared" si="8"/>
        <v>2.1531671226093795E-2</v>
      </c>
      <c r="AU64" s="21">
        <f t="shared" si="2"/>
        <v>4.5680882644313484E-2</v>
      </c>
      <c r="AV64" s="21">
        <f t="shared" si="3"/>
        <v>2.0006922654795308E-2</v>
      </c>
      <c r="AW64" s="21"/>
      <c r="AX64" s="21">
        <f t="shared" si="4"/>
        <v>-1.4633799994001606E-7</v>
      </c>
      <c r="AY64" s="21">
        <f t="shared" si="9"/>
        <v>1.0993886743236039</v>
      </c>
      <c r="AZ64" s="22">
        <f t="shared" si="10"/>
        <v>1.0988954453439139</v>
      </c>
      <c r="BA64" s="22">
        <f t="shared" si="7"/>
        <v>4.932289796899525E-4</v>
      </c>
      <c r="BB64" s="22"/>
      <c r="BC64" s="22"/>
      <c r="BD64" s="22"/>
      <c r="BE64" s="22"/>
      <c r="BF64" s="22"/>
      <c r="BG64" s="21"/>
    </row>
    <row r="65" spans="1:59" x14ac:dyDescent="0.3">
      <c r="A65">
        <v>14</v>
      </c>
      <c r="B65">
        <v>1.273185</v>
      </c>
      <c r="C65">
        <v>1.3463430000000001</v>
      </c>
      <c r="D65">
        <v>3.799836</v>
      </c>
      <c r="E65">
        <v>1.2E-5</v>
      </c>
      <c r="F65">
        <v>5.2743380000000002</v>
      </c>
      <c r="G65">
        <v>30.251729000000001</v>
      </c>
      <c r="H65">
        <v>9.4899999999999997E-4</v>
      </c>
      <c r="I65">
        <v>1000.777036</v>
      </c>
      <c r="J65">
        <v>807.30819699999995</v>
      </c>
      <c r="K65">
        <v>193.468839</v>
      </c>
      <c r="L65">
        <v>7.1000000000000005E-5</v>
      </c>
      <c r="M65">
        <v>499268.99574300001</v>
      </c>
      <c r="N65">
        <v>33.625511000000003</v>
      </c>
      <c r="O65">
        <v>18.219784000000001</v>
      </c>
      <c r="P65">
        <v>3.670423</v>
      </c>
      <c r="Q65">
        <v>0.660049</v>
      </c>
      <c r="R65">
        <v>0.55001500000000003</v>
      </c>
      <c r="S65">
        <v>1.708272</v>
      </c>
      <c r="T65">
        <v>1.4180900000000001</v>
      </c>
      <c r="U65">
        <v>9.5720000000000006E-3</v>
      </c>
      <c r="V65">
        <v>1.0090999999999999E-2</v>
      </c>
      <c r="W65">
        <v>0.81786199999999998</v>
      </c>
      <c r="X65">
        <v>3.0084E-2</v>
      </c>
      <c r="Y65">
        <v>3.8413000000000003E-2</v>
      </c>
      <c r="Z65">
        <v>0.117962</v>
      </c>
      <c r="AA65">
        <v>0.12537000000000001</v>
      </c>
      <c r="AB65">
        <v>1.6075950000000001</v>
      </c>
      <c r="AC65">
        <v>1.6710970000000001</v>
      </c>
      <c r="AD65">
        <v>0.63361500000000004</v>
      </c>
      <c r="AE65">
        <v>0.164191</v>
      </c>
      <c r="AF65">
        <v>6.4621310000000003</v>
      </c>
      <c r="AG65">
        <v>5.3961000000000002E-2</v>
      </c>
      <c r="AH65">
        <v>3.3673000000000002E-2</v>
      </c>
      <c r="AI65">
        <v>0.358207</v>
      </c>
      <c r="AJ65">
        <v>1.6299999999999999E-2</v>
      </c>
      <c r="AK65">
        <v>1.2319E-2</v>
      </c>
      <c r="AL65">
        <v>2.5246000000000001E-2</v>
      </c>
      <c r="AM65">
        <v>3.4903000000000003E-2</v>
      </c>
      <c r="AN65">
        <v>2.2003000000000002E-2</v>
      </c>
      <c r="AO65">
        <v>2.2003000000000002E-2</v>
      </c>
      <c r="AP65">
        <v>2.353532</v>
      </c>
      <c r="AQ65">
        <f t="shared" si="0"/>
        <v>1.653532</v>
      </c>
      <c r="AR65" s="21">
        <f t="shared" si="1"/>
        <v>0.16089283873324789</v>
      </c>
      <c r="AS65" s="21"/>
      <c r="AT65" s="21">
        <f t="shared" si="8"/>
        <v>1.5992708563934893E-2</v>
      </c>
      <c r="AU65" s="21">
        <f t="shared" si="2"/>
        <v>3.927926278439936E-2</v>
      </c>
      <c r="AV65" s="21">
        <f t="shared" si="3"/>
        <v>1.7198758140606996E-2</v>
      </c>
      <c r="AW65" s="21"/>
      <c r="AX65" s="21">
        <f t="shared" si="4"/>
        <v>-4.4905999962985277E-7</v>
      </c>
      <c r="AY65" s="21">
        <f t="shared" si="9"/>
        <v>1.2731913010462006</v>
      </c>
      <c r="AZ65" s="22">
        <f t="shared" si="10"/>
        <v>1.2725173831257703</v>
      </c>
      <c r="BA65" s="22">
        <f t="shared" si="7"/>
        <v>6.7391792043025589E-4</v>
      </c>
      <c r="BB65" s="22"/>
      <c r="BC65" s="22"/>
      <c r="BD65" s="22"/>
      <c r="BE65" s="22"/>
      <c r="BF65" s="22"/>
      <c r="BG65" s="21"/>
    </row>
    <row r="66" spans="1:59" x14ac:dyDescent="0.3">
      <c r="A66">
        <v>15</v>
      </c>
      <c r="B66">
        <v>1.474502</v>
      </c>
      <c r="C66">
        <v>1.3463609999999999</v>
      </c>
      <c r="D66">
        <v>4.3983379999999999</v>
      </c>
      <c r="E66">
        <v>0</v>
      </c>
      <c r="F66">
        <v>6.1060720000000002</v>
      </c>
      <c r="G66">
        <v>29.801185</v>
      </c>
      <c r="H66">
        <v>1.0989999999999999E-3</v>
      </c>
      <c r="I66">
        <v>1011.695676</v>
      </c>
      <c r="J66">
        <v>813.26843399999996</v>
      </c>
      <c r="K66">
        <v>198.42724200000001</v>
      </c>
      <c r="L66">
        <v>7.1000000000000005E-5</v>
      </c>
      <c r="M66">
        <v>499217.92258999997</v>
      </c>
      <c r="N66">
        <v>33.02393</v>
      </c>
      <c r="O66">
        <v>18.049223000000001</v>
      </c>
      <c r="P66">
        <v>4.2491289999999999</v>
      </c>
      <c r="Q66">
        <v>0.71346299999999996</v>
      </c>
      <c r="R66">
        <v>0.66089500000000001</v>
      </c>
      <c r="S66">
        <v>1.704909</v>
      </c>
      <c r="T66">
        <v>1.644916</v>
      </c>
      <c r="U66">
        <v>1.0734E-2</v>
      </c>
      <c r="V66">
        <v>1.2144E-2</v>
      </c>
      <c r="W66">
        <v>0.94679999999999997</v>
      </c>
      <c r="X66">
        <v>3.3671E-2</v>
      </c>
      <c r="Y66">
        <v>4.6134000000000001E-2</v>
      </c>
      <c r="Z66">
        <v>0.12214700000000001</v>
      </c>
      <c r="AA66">
        <v>0.12531</v>
      </c>
      <c r="AB66">
        <v>1.8605700000000001</v>
      </c>
      <c r="AC66">
        <v>1.8221210000000001</v>
      </c>
      <c r="AD66">
        <v>0.76802800000000004</v>
      </c>
      <c r="AE66">
        <v>0.163824</v>
      </c>
      <c r="AF66">
        <v>7.4957839999999996</v>
      </c>
      <c r="AG66">
        <v>6.1058000000000001E-2</v>
      </c>
      <c r="AH66">
        <v>4.0884999999999998E-2</v>
      </c>
      <c r="AI66">
        <v>0.41456900000000002</v>
      </c>
      <c r="AJ66">
        <v>1.8402999999999999E-2</v>
      </c>
      <c r="AK66">
        <v>1.4924E-2</v>
      </c>
      <c r="AL66">
        <v>2.614E-2</v>
      </c>
      <c r="AM66">
        <v>3.4883999999999998E-2</v>
      </c>
      <c r="AN66">
        <v>2.2568000000000001E-2</v>
      </c>
      <c r="AO66">
        <v>2.2568000000000001E-2</v>
      </c>
      <c r="AP66">
        <v>2.400496</v>
      </c>
      <c r="AQ66">
        <f t="shared" si="0"/>
        <v>1.700496</v>
      </c>
      <c r="AR66" s="21">
        <f t="shared" si="1"/>
        <v>0.15348034536520827</v>
      </c>
      <c r="AS66" s="21"/>
      <c r="AT66" s="21">
        <f t="shared" si="8"/>
        <v>1.1878469863532064E-2</v>
      </c>
      <c r="AU66" s="21">
        <f t="shared" si="2"/>
        <v>3.3775680722213361E-2</v>
      </c>
      <c r="AV66" s="21">
        <f t="shared" si="3"/>
        <v>1.4785012987607048E-2</v>
      </c>
      <c r="AW66" s="21"/>
      <c r="AX66" s="21">
        <f t="shared" si="4"/>
        <v>-1.0159449999047609E-6</v>
      </c>
      <c r="AY66" s="21">
        <f t="shared" si="9"/>
        <v>1.4745022618072428</v>
      </c>
      <c r="AZ66" s="22">
        <f t="shared" si="10"/>
        <v>1.4736034199016999</v>
      </c>
      <c r="BA66" s="22">
        <f t="shared" si="7"/>
        <v>8.98841905542902E-4</v>
      </c>
      <c r="BB66" s="22"/>
      <c r="BC66" s="22"/>
      <c r="BD66" s="22"/>
      <c r="BE66" s="22"/>
      <c r="BF66" s="22"/>
      <c r="BG66" s="21"/>
    </row>
    <row r="67" spans="1:59" x14ac:dyDescent="0.3">
      <c r="A67">
        <v>16</v>
      </c>
      <c r="B67">
        <v>1.7077340000000001</v>
      </c>
      <c r="C67">
        <v>1.3463890000000001</v>
      </c>
      <c r="D67">
        <v>5.0912470000000001</v>
      </c>
      <c r="E67">
        <v>3.1000000000000001E-5</v>
      </c>
      <c r="F67">
        <v>7.069197</v>
      </c>
      <c r="G67">
        <v>29.252071999999998</v>
      </c>
      <c r="H67">
        <v>1.2719999999999999E-3</v>
      </c>
      <c r="I67">
        <v>1022.218801</v>
      </c>
      <c r="J67">
        <v>819.11884799999996</v>
      </c>
      <c r="K67">
        <v>203.099953</v>
      </c>
      <c r="L67">
        <v>7.1000000000000005E-5</v>
      </c>
      <c r="M67">
        <v>499167.79050399998</v>
      </c>
      <c r="N67">
        <v>32.313690000000001</v>
      </c>
      <c r="O67">
        <v>17.818394999999999</v>
      </c>
      <c r="P67">
        <v>4.9193160000000002</v>
      </c>
      <c r="Q67">
        <v>0.76945399999999997</v>
      </c>
      <c r="R67">
        <v>0.79357999999999995</v>
      </c>
      <c r="S67">
        <v>1.701635</v>
      </c>
      <c r="T67">
        <v>1.90802</v>
      </c>
      <c r="U67">
        <v>1.2017E-2</v>
      </c>
      <c r="V67">
        <v>1.4603E-2</v>
      </c>
      <c r="W67">
        <v>1.096109</v>
      </c>
      <c r="X67">
        <v>3.7622000000000003E-2</v>
      </c>
      <c r="Y67">
        <v>5.5369000000000002E-2</v>
      </c>
      <c r="Z67">
        <v>0.12655</v>
      </c>
      <c r="AA67">
        <v>0.125251</v>
      </c>
      <c r="AB67">
        <v>2.1534409999999999</v>
      </c>
      <c r="AC67">
        <v>1.982737</v>
      </c>
      <c r="AD67">
        <v>0.93052299999999999</v>
      </c>
      <c r="AE67">
        <v>0.163464</v>
      </c>
      <c r="AF67">
        <v>8.694763</v>
      </c>
      <c r="AG67">
        <v>6.8982000000000002E-2</v>
      </c>
      <c r="AH67">
        <v>4.9618000000000002E-2</v>
      </c>
      <c r="AI67">
        <v>0.47981600000000002</v>
      </c>
      <c r="AJ67">
        <v>2.0745E-2</v>
      </c>
      <c r="AK67">
        <v>1.8072000000000001E-2</v>
      </c>
      <c r="AL67">
        <v>2.7081000000000001E-2</v>
      </c>
      <c r="AM67">
        <v>3.4865E-2</v>
      </c>
      <c r="AN67">
        <v>2.3113000000000002E-2</v>
      </c>
      <c r="AO67">
        <v>2.3113000000000002E-2</v>
      </c>
      <c r="AP67">
        <v>2.4452820000000002</v>
      </c>
      <c r="AQ67">
        <f t="shared" si="0"/>
        <v>1.7452820000000002</v>
      </c>
      <c r="AR67" s="21">
        <f t="shared" si="1"/>
        <v>0.14498410232055722</v>
      </c>
      <c r="AS67" s="21"/>
      <c r="AT67" s="21">
        <f t="shared" si="8"/>
        <v>8.8224650257333233E-3</v>
      </c>
      <c r="AU67" s="21">
        <f t="shared" si="2"/>
        <v>2.9044006013814641E-2</v>
      </c>
      <c r="AV67" s="21">
        <f t="shared" si="3"/>
        <v>1.2710239245022056E-2</v>
      </c>
      <c r="AW67" s="21"/>
      <c r="AX67" s="21">
        <f t="shared" si="4"/>
        <v>8.0613700004228406E-7</v>
      </c>
      <c r="AY67" s="21">
        <f t="shared" si="9"/>
        <v>1.7077525180842743</v>
      </c>
      <c r="AZ67" s="22">
        <f t="shared" si="10"/>
        <v>1.7065427051312723</v>
      </c>
      <c r="BA67" s="22">
        <f t="shared" si="7"/>
        <v>1.2098129530020429E-3</v>
      </c>
      <c r="BB67" s="22"/>
      <c r="BC67" s="22"/>
      <c r="BD67" s="22"/>
      <c r="BE67" s="22"/>
      <c r="BF67" s="22"/>
      <c r="BG67" s="21"/>
    </row>
    <row r="68" spans="1:59" x14ac:dyDescent="0.3">
      <c r="A68">
        <v>17</v>
      </c>
      <c r="B68">
        <v>1.9779500000000001</v>
      </c>
      <c r="C68">
        <v>1.3464339999999999</v>
      </c>
      <c r="D68">
        <v>5.8934959999999998</v>
      </c>
      <c r="E68">
        <v>1.8E-5</v>
      </c>
      <c r="F68">
        <v>8.1845499999999998</v>
      </c>
      <c r="G68">
        <v>28.616052</v>
      </c>
      <c r="H68">
        <v>1.472E-3</v>
      </c>
      <c r="I68">
        <v>1032.308219</v>
      </c>
      <c r="J68">
        <v>824.84205899999995</v>
      </c>
      <c r="K68">
        <v>207.46616</v>
      </c>
      <c r="L68">
        <v>7.1000000000000005E-5</v>
      </c>
      <c r="M68">
        <v>499118.74842800002</v>
      </c>
      <c r="N68">
        <v>31.509162</v>
      </c>
      <c r="O68">
        <v>17.532914999999999</v>
      </c>
      <c r="P68">
        <v>5.695506</v>
      </c>
      <c r="Q68">
        <v>0.828009</v>
      </c>
      <c r="R68">
        <v>0.95213899999999996</v>
      </c>
      <c r="S68">
        <v>1.698458</v>
      </c>
      <c r="T68">
        <v>2.2132079999999998</v>
      </c>
      <c r="U68">
        <v>1.3429999999999999E-2</v>
      </c>
      <c r="V68">
        <v>1.7545999999999999E-2</v>
      </c>
      <c r="W68">
        <v>1.269015</v>
      </c>
      <c r="X68">
        <v>4.1963E-2</v>
      </c>
      <c r="Y68">
        <v>6.6400000000000001E-2</v>
      </c>
      <c r="Z68">
        <v>0.13117599999999999</v>
      </c>
      <c r="AA68">
        <v>0.125196</v>
      </c>
      <c r="AB68">
        <v>2.4925259999999998</v>
      </c>
      <c r="AC68">
        <v>2.1531709999999999</v>
      </c>
      <c r="AD68">
        <v>1.126709</v>
      </c>
      <c r="AE68">
        <v>0.16311300000000001</v>
      </c>
      <c r="AF68">
        <v>10.085511</v>
      </c>
      <c r="AG68">
        <v>7.7812999999999993E-2</v>
      </c>
      <c r="AH68">
        <v>6.0178000000000002E-2</v>
      </c>
      <c r="AI68">
        <v>0.55535100000000004</v>
      </c>
      <c r="AJ68">
        <v>2.3349999999999999E-2</v>
      </c>
      <c r="AK68">
        <v>2.1870000000000001E-2</v>
      </c>
      <c r="AL68">
        <v>2.8069E-2</v>
      </c>
      <c r="AM68">
        <v>3.4847000000000003E-2</v>
      </c>
      <c r="AN68">
        <v>2.3636000000000001E-2</v>
      </c>
      <c r="AO68">
        <v>2.3636000000000001E-2</v>
      </c>
      <c r="AP68">
        <v>2.4877910000000001</v>
      </c>
      <c r="AQ68">
        <f t="shared" si="0"/>
        <v>1.7877910000000001</v>
      </c>
      <c r="AR68" s="21">
        <f t="shared" si="1"/>
        <v>0.13585390449157758</v>
      </c>
      <c r="AS68" s="21"/>
      <c r="AT68" s="21">
        <f t="shared" si="8"/>
        <v>6.5524674998799224E-3</v>
      </c>
      <c r="AU68" s="21">
        <f t="shared" si="2"/>
        <v>2.4975727608695864E-2</v>
      </c>
      <c r="AV68" s="21">
        <f t="shared" si="3"/>
        <v>1.092680360376172E-2</v>
      </c>
      <c r="AW68" s="21"/>
      <c r="AX68" s="21">
        <f t="shared" si="4"/>
        <v>6.2196500016931111E-7</v>
      </c>
      <c r="AY68" s="21">
        <f t="shared" si="9"/>
        <v>1.9779546134300201</v>
      </c>
      <c r="AZ68" s="22">
        <f t="shared" si="10"/>
        <v>1.9763506676349891</v>
      </c>
      <c r="BA68" s="22">
        <f t="shared" si="7"/>
        <v>1.603945795030981E-3</v>
      </c>
      <c r="BB68" s="22"/>
      <c r="BC68" s="22"/>
      <c r="BD68" s="22"/>
      <c r="BE68" s="22"/>
      <c r="BF68" s="22"/>
      <c r="BG68" s="21"/>
    </row>
    <row r="69" spans="1:59" x14ac:dyDescent="0.3">
      <c r="A69">
        <v>18</v>
      </c>
      <c r="B69">
        <v>2.2910550000000001</v>
      </c>
      <c r="C69">
        <v>1.34649</v>
      </c>
      <c r="D69">
        <v>6.8224600000000004</v>
      </c>
      <c r="E69">
        <v>4.1999999999999998E-5</v>
      </c>
      <c r="F69">
        <v>9.4763330000000003</v>
      </c>
      <c r="G69">
        <v>27.904589999999999</v>
      </c>
      <c r="H69">
        <v>1.704E-3</v>
      </c>
      <c r="I69">
        <v>1041.932112</v>
      </c>
      <c r="J69">
        <v>830.42297699999995</v>
      </c>
      <c r="K69">
        <v>211.50913499999999</v>
      </c>
      <c r="L69">
        <v>7.1000000000000005E-5</v>
      </c>
      <c r="M69">
        <v>499070.92564999999</v>
      </c>
      <c r="N69">
        <v>30.624365000000001</v>
      </c>
      <c r="O69">
        <v>17.198412999999999</v>
      </c>
      <c r="P69">
        <v>6.5945660000000004</v>
      </c>
      <c r="Q69">
        <v>0.88911399999999996</v>
      </c>
      <c r="R69">
        <v>1.141364</v>
      </c>
      <c r="S69">
        <v>1.69539</v>
      </c>
      <c r="T69">
        <v>2.5672090000000001</v>
      </c>
      <c r="U69">
        <v>1.4981E-2</v>
      </c>
      <c r="V69">
        <v>2.1062000000000001E-2</v>
      </c>
      <c r="W69">
        <v>1.469274</v>
      </c>
      <c r="X69">
        <v>4.6725999999999997E-2</v>
      </c>
      <c r="Y69">
        <v>7.9559000000000005E-2</v>
      </c>
      <c r="Z69">
        <v>0.13603000000000001</v>
      </c>
      <c r="AA69">
        <v>0.125143</v>
      </c>
      <c r="AB69">
        <v>2.8851629999999999</v>
      </c>
      <c r="AC69">
        <v>2.3336239999999999</v>
      </c>
      <c r="AD69">
        <v>1.3632660000000001</v>
      </c>
      <c r="AE69">
        <v>0.162772</v>
      </c>
      <c r="AF69">
        <v>11.698700000000001</v>
      </c>
      <c r="AG69">
        <v>8.7633000000000003E-2</v>
      </c>
      <c r="AH69">
        <v>7.2928999999999994E-2</v>
      </c>
      <c r="AI69">
        <v>0.64280599999999999</v>
      </c>
      <c r="AJ69">
        <v>2.6241E-2</v>
      </c>
      <c r="AK69">
        <v>2.6447999999999999E-2</v>
      </c>
      <c r="AL69">
        <v>2.9106E-2</v>
      </c>
      <c r="AM69">
        <v>3.483E-2</v>
      </c>
      <c r="AN69">
        <v>2.4133000000000002E-2</v>
      </c>
      <c r="AO69">
        <v>2.4133000000000002E-2</v>
      </c>
      <c r="AP69">
        <v>2.5279539999999998</v>
      </c>
      <c r="AQ69">
        <f t="shared" si="0"/>
        <v>1.8279539999999999</v>
      </c>
      <c r="AR69" s="21">
        <f t="shared" si="1"/>
        <v>0.12643534036176091</v>
      </c>
      <c r="AS69" s="21"/>
      <c r="AT69" s="21">
        <f t="shared" si="8"/>
        <v>4.8663320929824378E-3</v>
      </c>
      <c r="AU69" s="21">
        <f t="shared" si="2"/>
        <v>2.1477690070170568E-2</v>
      </c>
      <c r="AV69" s="21">
        <f t="shared" si="3"/>
        <v>9.3937523525015089E-3</v>
      </c>
      <c r="AW69" s="21"/>
      <c r="AX69" s="21">
        <f t="shared" si="4"/>
        <v>-9.8746699972451779E-7</v>
      </c>
      <c r="AY69" s="21">
        <f t="shared" si="9"/>
        <v>2.2910443087382246</v>
      </c>
      <c r="AZ69" s="22">
        <f t="shared" si="10"/>
        <v>2.2888909133684487</v>
      </c>
      <c r="BA69" s="22">
        <f t="shared" si="7"/>
        <v>2.153395369775879E-3</v>
      </c>
      <c r="BB69" s="22"/>
      <c r="BC69" s="22"/>
      <c r="BD69" s="22"/>
      <c r="BE69" s="22"/>
      <c r="BF69" s="22"/>
      <c r="BG69" s="21"/>
    </row>
    <row r="70" spans="1:59" x14ac:dyDescent="0.3">
      <c r="A70">
        <v>19</v>
      </c>
      <c r="B70">
        <v>2.6538740000000001</v>
      </c>
      <c r="C70">
        <v>1.3465590000000001</v>
      </c>
      <c r="D70">
        <v>7.8982349999999997</v>
      </c>
      <c r="E70">
        <v>2.4000000000000001E-5</v>
      </c>
      <c r="F70">
        <v>10.972579</v>
      </c>
      <c r="G70">
        <v>27.128903000000001</v>
      </c>
      <c r="H70">
        <v>1.9729999999999999E-3</v>
      </c>
      <c r="I70">
        <v>1051.064811</v>
      </c>
      <c r="J70">
        <v>835.84875699999998</v>
      </c>
      <c r="K70">
        <v>215.21605400000001</v>
      </c>
      <c r="L70">
        <v>7.1000000000000005E-5</v>
      </c>
      <c r="M70">
        <v>499024.43224300002</v>
      </c>
      <c r="N70">
        <v>29.672901</v>
      </c>
      <c r="O70">
        <v>16.820506000000002</v>
      </c>
      <c r="P70">
        <v>7.6360320000000002</v>
      </c>
      <c r="Q70">
        <v>0.95274499999999995</v>
      </c>
      <c r="R70">
        <v>1.3668720000000001</v>
      </c>
      <c r="S70">
        <v>1.6924360000000001</v>
      </c>
      <c r="T70">
        <v>2.9778319999999998</v>
      </c>
      <c r="U70">
        <v>1.6683E-2</v>
      </c>
      <c r="V70">
        <v>2.5257000000000002E-2</v>
      </c>
      <c r="W70">
        <v>1.7012259999999999</v>
      </c>
      <c r="X70">
        <v>5.1941000000000001E-2</v>
      </c>
      <c r="Y70">
        <v>9.5236000000000001E-2</v>
      </c>
      <c r="Z70">
        <v>0.141121</v>
      </c>
      <c r="AA70">
        <v>0.12509400000000001</v>
      </c>
      <c r="AB70">
        <v>3.3398479999999999</v>
      </c>
      <c r="AC70">
        <v>2.5242610000000001</v>
      </c>
      <c r="AD70">
        <v>1.648099</v>
      </c>
      <c r="AE70">
        <v>0.162442</v>
      </c>
      <c r="AF70">
        <v>13.569906</v>
      </c>
      <c r="AG70">
        <v>9.8532999999999996E-2</v>
      </c>
      <c r="AH70">
        <v>8.8303999999999994E-2</v>
      </c>
      <c r="AI70">
        <v>0.74407000000000001</v>
      </c>
      <c r="AJ70">
        <v>2.9443E-2</v>
      </c>
      <c r="AK70">
        <v>3.1956999999999999E-2</v>
      </c>
      <c r="AL70">
        <v>3.0193000000000001E-2</v>
      </c>
      <c r="AM70">
        <v>3.4813999999999998E-2</v>
      </c>
      <c r="AN70">
        <v>2.4605999999999999E-2</v>
      </c>
      <c r="AO70">
        <v>2.4605999999999999E-2</v>
      </c>
      <c r="AP70">
        <v>2.565725</v>
      </c>
      <c r="AQ70">
        <f t="shared" si="0"/>
        <v>1.8657250000000001</v>
      </c>
      <c r="AR70" s="21">
        <f t="shared" si="1"/>
        <v>0.11698878677202272</v>
      </c>
      <c r="AS70" s="21"/>
      <c r="AT70" s="21">
        <f t="shared" si="8"/>
        <v>3.613901873577346E-3</v>
      </c>
      <c r="AU70" s="21">
        <f t="shared" si="2"/>
        <v>1.8469824330695502E-2</v>
      </c>
      <c r="AV70" s="21">
        <f t="shared" si="3"/>
        <v>8.0758883864590642E-3</v>
      </c>
      <c r="AW70" s="21"/>
      <c r="AX70" s="21">
        <f t="shared" si="4"/>
        <v>-4.1723799970583286E-7</v>
      </c>
      <c r="AY70" s="21">
        <f t="shared" si="9"/>
        <v>2.653855272494952</v>
      </c>
      <c r="AZ70" s="22">
        <f t="shared" si="10"/>
        <v>2.650941349845481</v>
      </c>
      <c r="BA70" s="22">
        <f t="shared" si="7"/>
        <v>2.9139226494709902E-3</v>
      </c>
      <c r="BB70" s="22"/>
      <c r="BC70" s="22"/>
      <c r="BD70" s="22"/>
      <c r="BE70" s="22"/>
      <c r="BF70" s="22"/>
      <c r="BG70" s="21"/>
    </row>
    <row r="71" spans="1:59" x14ac:dyDescent="0.3">
      <c r="A71">
        <v>20</v>
      </c>
      <c r="B71">
        <v>3.074344</v>
      </c>
      <c r="C71">
        <v>1.3466389999999999</v>
      </c>
      <c r="D71">
        <v>9.1441510000000008</v>
      </c>
      <c r="E71">
        <v>0</v>
      </c>
      <c r="F71">
        <v>12.705826</v>
      </c>
      <c r="G71">
        <v>26.299700000000001</v>
      </c>
      <c r="H71">
        <v>2.2850000000000001E-3</v>
      </c>
      <c r="I71">
        <v>1059.686451</v>
      </c>
      <c r="J71">
        <v>841.10869700000001</v>
      </c>
      <c r="K71">
        <v>218.577754</v>
      </c>
      <c r="L71">
        <v>7.1000000000000005E-5</v>
      </c>
      <c r="M71">
        <v>498979.35992100002</v>
      </c>
      <c r="N71">
        <v>28.667652</v>
      </c>
      <c r="O71">
        <v>16.404669999999999</v>
      </c>
      <c r="P71">
        <v>8.8425849999999997</v>
      </c>
      <c r="Q71">
        <v>1.0188740000000001</v>
      </c>
      <c r="R71">
        <v>1.635256</v>
      </c>
      <c r="S71">
        <v>1.6896040000000001</v>
      </c>
      <c r="T71">
        <v>3.4541339999999998</v>
      </c>
      <c r="U71">
        <v>1.8546E-2</v>
      </c>
      <c r="V71">
        <v>3.0256000000000002E-2</v>
      </c>
      <c r="W71">
        <v>1.9699169999999999</v>
      </c>
      <c r="X71">
        <v>5.7640999999999998E-2</v>
      </c>
      <c r="Y71">
        <v>0.113886</v>
      </c>
      <c r="Z71">
        <v>0.146453</v>
      </c>
      <c r="AA71">
        <v>0.12504699999999999</v>
      </c>
      <c r="AB71">
        <v>3.866441</v>
      </c>
      <c r="AC71">
        <v>2.7252169999999998</v>
      </c>
      <c r="AD71">
        <v>1.990578</v>
      </c>
      <c r="AE71">
        <v>0.16212299999999999</v>
      </c>
      <c r="AF71">
        <v>15.740399</v>
      </c>
      <c r="AG71">
        <v>0.110608</v>
      </c>
      <c r="AH71">
        <v>0.10681599999999999</v>
      </c>
      <c r="AI71">
        <v>0.86133700000000002</v>
      </c>
      <c r="AJ71">
        <v>3.2983999999999999E-2</v>
      </c>
      <c r="AK71">
        <v>3.8579000000000002E-2</v>
      </c>
      <c r="AL71">
        <v>3.1331999999999999E-2</v>
      </c>
      <c r="AM71">
        <v>3.4798000000000003E-2</v>
      </c>
      <c r="AN71">
        <v>2.5051E-2</v>
      </c>
      <c r="AO71">
        <v>2.5051E-2</v>
      </c>
      <c r="AP71">
        <v>2.6010819999999999</v>
      </c>
      <c r="AQ71">
        <f t="shared" si="0"/>
        <v>1.9010819999999999</v>
      </c>
      <c r="AR71" s="21">
        <f t="shared" si="1"/>
        <v>0.10770739028162032</v>
      </c>
      <c r="AS71" s="21"/>
      <c r="AT71" s="21">
        <f t="shared" si="8"/>
        <v>2.6836456344850744E-3</v>
      </c>
      <c r="AU71" s="21">
        <f t="shared" si="2"/>
        <v>1.5883357095228135E-2</v>
      </c>
      <c r="AV71" s="21">
        <f t="shared" si="3"/>
        <v>6.9429405013030224E-3</v>
      </c>
      <c r="AW71" s="21"/>
      <c r="AX71" s="21">
        <f t="shared" si="4"/>
        <v>-3.1896998820002409E-8</v>
      </c>
      <c r="AY71" s="21">
        <f t="shared" si="9"/>
        <v>3.0743319361524186</v>
      </c>
      <c r="AZ71" s="22">
        <f t="shared" si="10"/>
        <v>3.0703829497235819</v>
      </c>
      <c r="BA71" s="22">
        <f t="shared" si="7"/>
        <v>3.9489864288366761E-3</v>
      </c>
      <c r="BB71" s="22"/>
      <c r="BC71" s="22"/>
      <c r="BD71" s="22"/>
      <c r="BE71" s="22"/>
      <c r="BF71" s="22"/>
      <c r="BG71" s="21"/>
    </row>
    <row r="72" spans="1:59" x14ac:dyDescent="0.3">
      <c r="A72">
        <v>21</v>
      </c>
      <c r="B72">
        <v>3.5616750000000001</v>
      </c>
      <c r="C72">
        <v>1.3467249999999999</v>
      </c>
      <c r="D72">
        <v>10.587249999999999</v>
      </c>
      <c r="E72">
        <v>-3.1999999999999999E-5</v>
      </c>
      <c r="F72">
        <v>14.713813</v>
      </c>
      <c r="G72">
        <v>25.427133000000001</v>
      </c>
      <c r="H72">
        <v>2.6459999999999999E-3</v>
      </c>
      <c r="I72">
        <v>1067.782596</v>
      </c>
      <c r="J72">
        <v>846.19412399999999</v>
      </c>
      <c r="K72">
        <v>221.588472</v>
      </c>
      <c r="L72">
        <v>7.1000000000000005E-5</v>
      </c>
      <c r="M72">
        <v>498935.783</v>
      </c>
      <c r="N72">
        <v>27.620709000000002</v>
      </c>
      <c r="O72">
        <v>15.956212000000001</v>
      </c>
      <c r="P72">
        <v>10.24053</v>
      </c>
      <c r="Q72">
        <v>1.0874680000000001</v>
      </c>
      <c r="R72">
        <v>1.954237</v>
      </c>
      <c r="S72">
        <v>1.6868989999999999</v>
      </c>
      <c r="T72">
        <v>4.006621</v>
      </c>
      <c r="U72">
        <v>2.0582E-2</v>
      </c>
      <c r="V72">
        <v>3.6202999999999999E-2</v>
      </c>
      <c r="W72">
        <v>2.2812000000000001</v>
      </c>
      <c r="X72">
        <v>6.3863000000000003E-2</v>
      </c>
      <c r="Y72">
        <v>0.136044</v>
      </c>
      <c r="Z72">
        <v>0.152035</v>
      </c>
      <c r="AA72">
        <v>0.125003</v>
      </c>
      <c r="AB72">
        <v>4.4763760000000001</v>
      </c>
      <c r="AC72">
        <v>2.9365920000000001</v>
      </c>
      <c r="AD72">
        <v>2.4017750000000002</v>
      </c>
      <c r="AE72">
        <v>0.16181599999999999</v>
      </c>
      <c r="AF72">
        <v>18.258047000000001</v>
      </c>
      <c r="AG72">
        <v>0.123956</v>
      </c>
      <c r="AH72">
        <v>0.12907099999999999</v>
      </c>
      <c r="AI72">
        <v>0.99714999999999998</v>
      </c>
      <c r="AJ72">
        <v>3.6893000000000002E-2</v>
      </c>
      <c r="AK72">
        <v>4.6524999999999997E-2</v>
      </c>
      <c r="AL72">
        <v>3.2524999999999998E-2</v>
      </c>
      <c r="AM72">
        <v>3.4783000000000001E-2</v>
      </c>
      <c r="AN72">
        <v>2.547E-2</v>
      </c>
      <c r="AO72">
        <v>2.547E-2</v>
      </c>
      <c r="AP72">
        <v>2.6340240000000001</v>
      </c>
      <c r="AQ72">
        <f t="shared" si="0"/>
        <v>1.9340240000000002</v>
      </c>
      <c r="AR72" s="21">
        <f t="shared" si="1"/>
        <v>9.8730511114313524E-2</v>
      </c>
      <c r="AS72" s="21"/>
      <c r="AT72" s="21">
        <f t="shared" si="8"/>
        <v>1.9927198459114329E-3</v>
      </c>
      <c r="AU72" s="21">
        <f t="shared" si="2"/>
        <v>1.3659208815608366E-2</v>
      </c>
      <c r="AV72" s="21">
        <f t="shared" si="3"/>
        <v>5.9689690149341678E-3</v>
      </c>
      <c r="AW72" s="21"/>
      <c r="AX72" s="21">
        <f t="shared" si="4"/>
        <v>-1.3486200156620498E-7</v>
      </c>
      <c r="AY72" s="21">
        <f t="shared" si="9"/>
        <v>3.5616801596307948</v>
      </c>
      <c r="AZ72" s="22">
        <f t="shared" si="10"/>
        <v>3.5563460551058146</v>
      </c>
      <c r="BA72" s="22">
        <f t="shared" si="7"/>
        <v>5.3341045249801766E-3</v>
      </c>
      <c r="BB72" s="22"/>
      <c r="BC72" s="22"/>
      <c r="BD72" s="22"/>
      <c r="BE72" s="22"/>
      <c r="BF72" s="22"/>
      <c r="BG72" s="21"/>
    </row>
    <row r="73" spans="1:59" x14ac:dyDescent="0.3">
      <c r="A73">
        <v>22</v>
      </c>
      <c r="B73">
        <v>4.1265619999999998</v>
      </c>
      <c r="C73">
        <v>1.3468119999999999</v>
      </c>
      <c r="D73">
        <v>12.258965999999999</v>
      </c>
      <c r="E73">
        <v>3.6999999999999998E-5</v>
      </c>
      <c r="F73">
        <v>17.040330000000001</v>
      </c>
      <c r="G73">
        <v>24.520705</v>
      </c>
      <c r="H73">
        <v>3.0639999999999999E-3</v>
      </c>
      <c r="I73">
        <v>1075.3438289999999</v>
      </c>
      <c r="J73">
        <v>851.09826499999997</v>
      </c>
      <c r="K73">
        <v>224.245564</v>
      </c>
      <c r="L73">
        <v>7.1000000000000005E-5</v>
      </c>
      <c r="M73">
        <v>498893.75951200002</v>
      </c>
      <c r="N73">
        <v>26.543271000000001</v>
      </c>
      <c r="O73">
        <v>15.480217</v>
      </c>
      <c r="P73">
        <v>11.860391999999999</v>
      </c>
      <c r="Q73">
        <v>1.1584920000000001</v>
      </c>
      <c r="R73">
        <v>2.3328570000000002</v>
      </c>
      <c r="S73">
        <v>1.6843269999999999</v>
      </c>
      <c r="T73">
        <v>4.6474789999999997</v>
      </c>
      <c r="U73">
        <v>2.2804000000000001E-2</v>
      </c>
      <c r="V73">
        <v>4.3269000000000002E-2</v>
      </c>
      <c r="W73">
        <v>2.6418720000000002</v>
      </c>
      <c r="X73">
        <v>7.0641999999999996E-2</v>
      </c>
      <c r="Y73">
        <v>0.16233800000000001</v>
      </c>
      <c r="Z73">
        <v>0.15787399999999999</v>
      </c>
      <c r="AA73">
        <v>0.124961</v>
      </c>
      <c r="AB73">
        <v>5.1829219999999996</v>
      </c>
      <c r="AC73">
        <v>3.1584539999999999</v>
      </c>
      <c r="AD73">
        <v>2.8947630000000002</v>
      </c>
      <c r="AE73">
        <v>0.161521</v>
      </c>
      <c r="AF73">
        <v>21.178377000000001</v>
      </c>
      <c r="AG73">
        <v>0.138685</v>
      </c>
      <c r="AH73">
        <v>0.15578400000000001</v>
      </c>
      <c r="AI73">
        <v>1.1544639999999999</v>
      </c>
      <c r="AJ73">
        <v>4.1199E-2</v>
      </c>
      <c r="AK73">
        <v>5.6048000000000001E-2</v>
      </c>
      <c r="AL73">
        <v>3.3772000000000003E-2</v>
      </c>
      <c r="AM73">
        <v>3.4769000000000001E-2</v>
      </c>
      <c r="AN73">
        <v>2.5860000000000001E-2</v>
      </c>
      <c r="AO73">
        <v>2.5860000000000001E-2</v>
      </c>
      <c r="AP73">
        <v>2.6645639999999999</v>
      </c>
      <c r="AQ73">
        <f t="shared" si="0"/>
        <v>1.964564</v>
      </c>
      <c r="AR73" s="21">
        <f t="shared" si="1"/>
        <v>9.015534907552579E-2</v>
      </c>
      <c r="AS73" s="21"/>
      <c r="AT73" s="21">
        <f t="shared" si="8"/>
        <v>1.4795827820894328E-3</v>
      </c>
      <c r="AU73" s="21">
        <f t="shared" si="2"/>
        <v>1.1746648730309336E-2</v>
      </c>
      <c r="AV73" s="21">
        <f t="shared" si="3"/>
        <v>5.1316599836030638E-3</v>
      </c>
      <c r="AW73" s="21"/>
      <c r="AX73" s="21">
        <f t="shared" si="4"/>
        <v>3.8609000441169883E-8</v>
      </c>
      <c r="AY73" s="21">
        <f t="shared" ref="AY73:AY101" si="11">S72*SUM(T72:V72)+AE72*SUM(AF72:AH72)+C72*B72+H72*$C$23*SUM(N72:O72)-D72</f>
        <v>4.1265704277386632</v>
      </c>
      <c r="AZ73" s="22">
        <f t="shared" ref="AZ73:AZ101" si="12">S72*SUM(T72:V72)+AE72*SUM(AF72:AH72)+C72*AZ72+H72*G72-D72</f>
        <v>4.1193938033583795</v>
      </c>
      <c r="BA73" s="22">
        <f t="shared" si="7"/>
        <v>7.1766243802837693E-3</v>
      </c>
      <c r="BB73" s="22"/>
      <c r="BC73" s="22"/>
      <c r="BD73" s="22"/>
      <c r="BE73" s="22"/>
      <c r="BF73" s="22"/>
      <c r="BG73" s="21"/>
    </row>
    <row r="74" spans="1:59" x14ac:dyDescent="0.3">
      <c r="A74">
        <v>23</v>
      </c>
      <c r="B74">
        <v>4.7813639999999999</v>
      </c>
      <c r="C74">
        <v>1.3469070000000001</v>
      </c>
      <c r="D74">
        <v>14.195646</v>
      </c>
      <c r="E74">
        <v>4.3000000000000002E-5</v>
      </c>
      <c r="F74">
        <v>19.736104000000001</v>
      </c>
      <c r="G74">
        <v>23.589312</v>
      </c>
      <c r="H74">
        <v>3.5490000000000001E-3</v>
      </c>
      <c r="I74">
        <v>1082.365372</v>
      </c>
      <c r="J74">
        <v>855.81612700000005</v>
      </c>
      <c r="K74">
        <v>226.54924500000001</v>
      </c>
      <c r="L74">
        <v>7.1000000000000005E-5</v>
      </c>
      <c r="M74">
        <v>498853.33224299998</v>
      </c>
      <c r="N74">
        <v>25.445699999999999</v>
      </c>
      <c r="O74">
        <v>14.981569</v>
      </c>
      <c r="P74">
        <v>13.737532</v>
      </c>
      <c r="Q74">
        <v>1.2319020000000001</v>
      </c>
      <c r="R74">
        <v>2.7816589999999999</v>
      </c>
      <c r="S74">
        <v>1.6818869999999999</v>
      </c>
      <c r="T74">
        <v>5.3908459999999998</v>
      </c>
      <c r="U74">
        <v>2.5222999999999999E-2</v>
      </c>
      <c r="V74">
        <v>5.1652000000000003E-2</v>
      </c>
      <c r="W74">
        <v>3.0597840000000001</v>
      </c>
      <c r="X74">
        <v>7.8017000000000003E-2</v>
      </c>
      <c r="Y74">
        <v>0.193495</v>
      </c>
      <c r="Z74">
        <v>0.16397800000000001</v>
      </c>
      <c r="AA74">
        <v>0.12492300000000001</v>
      </c>
      <c r="AB74">
        <v>6.0014419999999999</v>
      </c>
      <c r="AC74">
        <v>3.3908209999999999</v>
      </c>
      <c r="AD74">
        <v>3.4849070000000002</v>
      </c>
      <c r="AE74">
        <v>0.16123999999999999</v>
      </c>
      <c r="AF74">
        <v>24.565798000000001</v>
      </c>
      <c r="AG74">
        <v>0.15490499999999999</v>
      </c>
      <c r="AH74">
        <v>0.18779799999999999</v>
      </c>
      <c r="AI74">
        <v>1.3366899999999999</v>
      </c>
      <c r="AJ74">
        <v>4.5934000000000003E-2</v>
      </c>
      <c r="AK74">
        <v>6.7444000000000004E-2</v>
      </c>
      <c r="AL74">
        <v>3.5075000000000002E-2</v>
      </c>
      <c r="AM74">
        <v>3.4756000000000002E-2</v>
      </c>
      <c r="AN74">
        <v>2.6221999999999999E-2</v>
      </c>
      <c r="AO74">
        <v>2.6221999999999999E-2</v>
      </c>
      <c r="AP74">
        <v>2.692733</v>
      </c>
      <c r="AQ74">
        <f t="shared" si="0"/>
        <v>1.9927330000000001</v>
      </c>
      <c r="AR74" s="21">
        <f t="shared" si="1"/>
        <v>8.2045456207703357E-2</v>
      </c>
      <c r="AS74" s="21"/>
      <c r="AT74" s="21">
        <f t="shared" si="8"/>
        <v>1.0985040408056628E-3</v>
      </c>
      <c r="AU74" s="21">
        <f t="shared" si="2"/>
        <v>1.0101940782783389E-2</v>
      </c>
      <c r="AV74" s="21">
        <f t="shared" si="3"/>
        <v>4.411863230184554E-3</v>
      </c>
      <c r="AW74" s="21"/>
      <c r="AX74" s="21">
        <f t="shared" si="4"/>
        <v>3.3235200014303246E-7</v>
      </c>
      <c r="AY74" s="21">
        <f t="shared" si="11"/>
        <v>4.781347119493871</v>
      </c>
      <c r="AZ74" s="22">
        <f t="shared" si="12"/>
        <v>4.7716929054787069</v>
      </c>
      <c r="BA74" s="22">
        <f t="shared" si="7"/>
        <v>9.6542140151640865E-3</v>
      </c>
      <c r="BB74" s="22"/>
      <c r="BC74" s="22"/>
      <c r="BD74" s="22"/>
      <c r="BE74" s="22"/>
      <c r="BF74" s="22"/>
      <c r="BG74" s="21"/>
    </row>
    <row r="75" spans="1:59" x14ac:dyDescent="0.3">
      <c r="A75">
        <v>24</v>
      </c>
      <c r="B75">
        <v>5.5404580000000001</v>
      </c>
      <c r="C75">
        <v>1.3470070000000001</v>
      </c>
      <c r="D75">
        <v>16.439499999999999</v>
      </c>
      <c r="E75">
        <v>5.0000000000000002E-5</v>
      </c>
      <c r="F75">
        <v>22.860026000000001</v>
      </c>
      <c r="G75">
        <v>22.641086000000001</v>
      </c>
      <c r="H75">
        <v>4.1110000000000001E-3</v>
      </c>
      <c r="I75">
        <v>1088.846624</v>
      </c>
      <c r="J75">
        <v>860.34434499999998</v>
      </c>
      <c r="K75">
        <v>228.50228000000001</v>
      </c>
      <c r="L75">
        <v>7.1000000000000005E-5</v>
      </c>
      <c r="M75">
        <v>498814.53003800003</v>
      </c>
      <c r="N75">
        <v>24.337340999999999</v>
      </c>
      <c r="O75">
        <v>14.464864</v>
      </c>
      <c r="P75">
        <v>15.913007</v>
      </c>
      <c r="Q75">
        <v>1.3076570000000001</v>
      </c>
      <c r="R75">
        <v>3.3129780000000002</v>
      </c>
      <c r="S75">
        <v>1.6795789999999999</v>
      </c>
      <c r="T75">
        <v>6.2531169999999996</v>
      </c>
      <c r="U75">
        <v>2.7854E-2</v>
      </c>
      <c r="V75">
        <v>6.1584E-2</v>
      </c>
      <c r="W75">
        <v>3.5440689999999999</v>
      </c>
      <c r="X75">
        <v>8.6029999999999995E-2</v>
      </c>
      <c r="Y75">
        <v>0.23037099999999999</v>
      </c>
      <c r="Z75">
        <v>0.17035700000000001</v>
      </c>
      <c r="AA75">
        <v>0.124887</v>
      </c>
      <c r="AB75">
        <v>6.9497739999999997</v>
      </c>
      <c r="AC75">
        <v>3.633686</v>
      </c>
      <c r="AD75">
        <v>4.1903090000000001</v>
      </c>
      <c r="AE75">
        <v>0.160972</v>
      </c>
      <c r="AF75">
        <v>28.495021000000001</v>
      </c>
      <c r="AG75">
        <v>0.172735</v>
      </c>
      <c r="AH75">
        <v>0.226106</v>
      </c>
      <c r="AI75">
        <v>1.5477959999999999</v>
      </c>
      <c r="AJ75">
        <v>5.1131999999999997E-2</v>
      </c>
      <c r="AK75">
        <v>8.1060999999999994E-2</v>
      </c>
      <c r="AL75">
        <v>3.6436999999999997E-2</v>
      </c>
      <c r="AM75">
        <v>3.4743000000000003E-2</v>
      </c>
      <c r="AN75">
        <v>2.6557000000000001E-2</v>
      </c>
      <c r="AO75">
        <v>2.6557000000000001E-2</v>
      </c>
      <c r="AP75">
        <v>2.718572</v>
      </c>
      <c r="AQ75">
        <f t="shared" si="0"/>
        <v>2.0185719999999998</v>
      </c>
      <c r="AR75" s="21">
        <f t="shared" si="1"/>
        <v>7.4438812191968629E-2</v>
      </c>
      <c r="AS75" s="21"/>
      <c r="AT75" s="21">
        <f t="shared" si="8"/>
        <v>8.1551472323875289E-4</v>
      </c>
      <c r="AU75" s="21">
        <f t="shared" si="2"/>
        <v>8.6875333353777576E-3</v>
      </c>
      <c r="AV75" s="21">
        <f t="shared" si="3"/>
        <v>3.793042775072402E-3</v>
      </c>
      <c r="AW75" s="21"/>
      <c r="AX75" s="21">
        <f t="shared" si="4"/>
        <v>-3.3609900196296394E-7</v>
      </c>
      <c r="AY75" s="21">
        <f t="shared" si="11"/>
        <v>5.5404606782918613</v>
      </c>
      <c r="AZ75" s="22">
        <f t="shared" si="12"/>
        <v>5.5274346152946094</v>
      </c>
      <c r="BA75" s="22">
        <f t="shared" si="7"/>
        <v>1.3026062997251842E-2</v>
      </c>
      <c r="BB75" s="22"/>
      <c r="BC75" s="22"/>
      <c r="BD75" s="22"/>
      <c r="BE75" s="22"/>
      <c r="BF75" s="22"/>
      <c r="BG75" s="21"/>
    </row>
    <row r="76" spans="1:59" x14ac:dyDescent="0.3">
      <c r="A76">
        <v>25</v>
      </c>
      <c r="B76">
        <v>6.4205259999999997</v>
      </c>
      <c r="C76">
        <v>1.347108</v>
      </c>
      <c r="D76">
        <v>19.039525999999999</v>
      </c>
      <c r="E76">
        <v>1.16E-4</v>
      </c>
      <c r="F76">
        <v>26.480416999999999</v>
      </c>
      <c r="G76">
        <v>21.683447999999999</v>
      </c>
      <c r="H76">
        <v>4.7619999999999997E-3</v>
      </c>
      <c r="I76">
        <v>1094.7907379999999</v>
      </c>
      <c r="J76">
        <v>864.68103399999995</v>
      </c>
      <c r="K76">
        <v>230.10970399999999</v>
      </c>
      <c r="L76">
        <v>7.1000000000000005E-5</v>
      </c>
      <c r="M76">
        <v>498777.36903100001</v>
      </c>
      <c r="N76">
        <v>23.226589000000001</v>
      </c>
      <c r="O76">
        <v>13.934418000000001</v>
      </c>
      <c r="P76">
        <v>18.434446000000001</v>
      </c>
      <c r="Q76">
        <v>1.3857139999999999</v>
      </c>
      <c r="R76">
        <v>3.9412120000000002</v>
      </c>
      <c r="S76">
        <v>1.6774070000000001</v>
      </c>
      <c r="T76">
        <v>7.2533159999999999</v>
      </c>
      <c r="U76">
        <v>3.0710000000000001E-2</v>
      </c>
      <c r="V76">
        <v>7.3338E-2</v>
      </c>
      <c r="W76">
        <v>4.1053220000000001</v>
      </c>
      <c r="X76">
        <v>9.4724000000000003E-2</v>
      </c>
      <c r="Y76">
        <v>0.27396199999999998</v>
      </c>
      <c r="Z76">
        <v>0.17702000000000001</v>
      </c>
      <c r="AA76">
        <v>0.12485300000000001</v>
      </c>
      <c r="AB76">
        <v>8.0486090000000008</v>
      </c>
      <c r="AC76">
        <v>3.8870110000000002</v>
      </c>
      <c r="AD76">
        <v>5.0322360000000002</v>
      </c>
      <c r="AE76">
        <v>0.160717</v>
      </c>
      <c r="AF76">
        <v>33.052709</v>
      </c>
      <c r="AG76">
        <v>0.19229599999999999</v>
      </c>
      <c r="AH76">
        <v>0.27187499999999998</v>
      </c>
      <c r="AI76">
        <v>1.792384</v>
      </c>
      <c r="AJ76">
        <v>5.6827999999999997E-2</v>
      </c>
      <c r="AK76">
        <v>9.7307000000000005E-2</v>
      </c>
      <c r="AL76">
        <v>3.7859999999999998E-2</v>
      </c>
      <c r="AM76">
        <v>3.4731999999999999E-2</v>
      </c>
      <c r="AN76">
        <v>2.6863000000000001E-2</v>
      </c>
      <c r="AO76">
        <v>2.6863000000000001E-2</v>
      </c>
      <c r="AP76">
        <v>2.7421350000000002</v>
      </c>
      <c r="AQ76">
        <f t="shared" si="0"/>
        <v>2.042135</v>
      </c>
      <c r="AR76" s="21">
        <f t="shared" si="1"/>
        <v>6.7353630502283171E-2</v>
      </c>
      <c r="AS76" s="21"/>
      <c r="AT76" s="21">
        <f t="shared" si="8"/>
        <v>6.0538184261302948E-4</v>
      </c>
      <c r="AU76" s="21">
        <f t="shared" si="2"/>
        <v>7.4711952263659918E-3</v>
      </c>
      <c r="AV76" s="21">
        <f t="shared" si="3"/>
        <v>3.2610299877672369E-3</v>
      </c>
      <c r="AW76" s="21"/>
      <c r="AX76" s="21">
        <f t="shared" si="4"/>
        <v>4.3445001374209369E-8</v>
      </c>
      <c r="AY76" s="21">
        <f t="shared" si="11"/>
        <v>6.4205381544995426</v>
      </c>
      <c r="AZ76" s="22">
        <f t="shared" si="12"/>
        <v>6.4029955615991447</v>
      </c>
      <c r="BA76" s="22">
        <f t="shared" si="7"/>
        <v>1.7542592900397835E-2</v>
      </c>
      <c r="BB76" s="22"/>
      <c r="BC76" s="22"/>
      <c r="BD76" s="22"/>
      <c r="BE76" s="22"/>
      <c r="BF76" s="22"/>
      <c r="BG76" s="21"/>
    </row>
    <row r="77" spans="1:59" x14ac:dyDescent="0.3">
      <c r="A77">
        <v>26</v>
      </c>
      <c r="B77">
        <v>7.4408909999999997</v>
      </c>
      <c r="C77">
        <v>1.3472139999999999</v>
      </c>
      <c r="D77">
        <v>22.052496000000001</v>
      </c>
      <c r="E77">
        <v>1.35E-4</v>
      </c>
      <c r="F77">
        <v>30.676483000000001</v>
      </c>
      <c r="G77">
        <v>20.723137000000001</v>
      </c>
      <c r="H77">
        <v>5.5160000000000001E-3</v>
      </c>
      <c r="I77">
        <v>1100.2042180000001</v>
      </c>
      <c r="J77">
        <v>868.82566199999997</v>
      </c>
      <c r="K77">
        <v>231.378557</v>
      </c>
      <c r="L77">
        <v>7.1000000000000005E-5</v>
      </c>
      <c r="M77">
        <v>498741.85379999998</v>
      </c>
      <c r="N77">
        <v>22.120944000000001</v>
      </c>
      <c r="O77">
        <v>13.394287</v>
      </c>
      <c r="P77">
        <v>21.357071000000001</v>
      </c>
      <c r="Q77">
        <v>1.4660299999999999</v>
      </c>
      <c r="R77">
        <v>4.6831379999999996</v>
      </c>
      <c r="S77">
        <v>1.675365</v>
      </c>
      <c r="T77">
        <v>8.4135059999999999</v>
      </c>
      <c r="U77">
        <v>3.3807999999999998E-2</v>
      </c>
      <c r="V77">
        <v>8.7228E-2</v>
      </c>
      <c r="W77">
        <v>4.7558129999999998</v>
      </c>
      <c r="X77">
        <v>0.104144</v>
      </c>
      <c r="Y77">
        <v>0.32542900000000002</v>
      </c>
      <c r="Z77">
        <v>0.183976</v>
      </c>
      <c r="AA77">
        <v>0.124823</v>
      </c>
      <c r="AB77">
        <v>9.3219329999999996</v>
      </c>
      <c r="AC77">
        <v>4.1507209999999999</v>
      </c>
      <c r="AD77">
        <v>6.0356160000000001</v>
      </c>
      <c r="AE77">
        <v>0.16047600000000001</v>
      </c>
      <c r="AF77">
        <v>38.339390000000002</v>
      </c>
      <c r="AG77">
        <v>0.21371999999999999</v>
      </c>
      <c r="AH77">
        <v>0.32647100000000001</v>
      </c>
      <c r="AI77">
        <v>2.0757829999999999</v>
      </c>
      <c r="AJ77">
        <v>6.3059000000000004E-2</v>
      </c>
      <c r="AK77">
        <v>0.116663</v>
      </c>
      <c r="AL77">
        <v>3.9345999999999999E-2</v>
      </c>
      <c r="AM77">
        <v>3.4721000000000002E-2</v>
      </c>
      <c r="AN77">
        <v>2.7143E-2</v>
      </c>
      <c r="AO77">
        <v>2.7143E-2</v>
      </c>
      <c r="AP77">
        <v>2.7634840000000001</v>
      </c>
      <c r="AQ77">
        <f t="shared" si="0"/>
        <v>2.0634839999999999</v>
      </c>
      <c r="AR77" s="21">
        <f t="shared" si="1"/>
        <v>6.0793034674490549E-2</v>
      </c>
      <c r="AS77" s="21"/>
      <c r="AT77" s="21">
        <f t="shared" si="8"/>
        <v>4.493583369925116E-4</v>
      </c>
      <c r="AU77" s="21">
        <f t="shared" si="2"/>
        <v>6.4251380298628868E-3</v>
      </c>
      <c r="AV77" s="21">
        <f t="shared" si="3"/>
        <v>2.8036543489780006E-3</v>
      </c>
      <c r="AW77" s="21"/>
      <c r="AX77" s="21">
        <f t="shared" si="4"/>
        <v>-4.3149699902045313E-7</v>
      </c>
      <c r="AY77" s="21">
        <f t="shared" si="11"/>
        <v>7.4408987943133873</v>
      </c>
      <c r="AZ77" s="22">
        <f t="shared" si="12"/>
        <v>7.4172834024787058</v>
      </c>
      <c r="BA77" s="22">
        <f t="shared" si="7"/>
        <v>2.3615391834681532E-2</v>
      </c>
      <c r="BB77" s="22"/>
      <c r="BC77" s="22"/>
      <c r="BD77" s="22"/>
      <c r="BE77" s="22"/>
      <c r="BF77" s="22"/>
      <c r="BG77" s="21"/>
    </row>
    <row r="78" spans="1:59" x14ac:dyDescent="0.3">
      <c r="A78">
        <v>27</v>
      </c>
      <c r="B78">
        <v>8.6239869999999996</v>
      </c>
      <c r="C78">
        <v>1.347324</v>
      </c>
      <c r="D78">
        <v>25.544256000000001</v>
      </c>
      <c r="E78">
        <v>7.7999999999999999E-5</v>
      </c>
      <c r="F78">
        <v>35.540132999999997</v>
      </c>
      <c r="G78">
        <v>19.766176999999999</v>
      </c>
      <c r="H78">
        <v>6.3899999999999998E-3</v>
      </c>
      <c r="I78">
        <v>1105.096509</v>
      </c>
      <c r="J78">
        <v>872.77889700000003</v>
      </c>
      <c r="K78">
        <v>232.317612</v>
      </c>
      <c r="L78">
        <v>7.1000000000000005E-5</v>
      </c>
      <c r="M78">
        <v>498707.978604</v>
      </c>
      <c r="N78">
        <v>21.026975</v>
      </c>
      <c r="O78">
        <v>12.848221000000001</v>
      </c>
      <c r="P78">
        <v>24.744962999999998</v>
      </c>
      <c r="Q78">
        <v>1.5485629999999999</v>
      </c>
      <c r="R78">
        <v>5.5583220000000004</v>
      </c>
      <c r="S78">
        <v>1.673454</v>
      </c>
      <c r="T78">
        <v>9.7592809999999997</v>
      </c>
      <c r="U78">
        <v>3.7163000000000002E-2</v>
      </c>
      <c r="V78">
        <v>0.10362399999999999</v>
      </c>
      <c r="W78">
        <v>5.5097849999999999</v>
      </c>
      <c r="X78">
        <v>0.114339</v>
      </c>
      <c r="Y78">
        <v>0.386127</v>
      </c>
      <c r="Z78">
        <v>0.19123599999999999</v>
      </c>
      <c r="AA78">
        <v>0.124795</v>
      </c>
      <c r="AB78">
        <v>10.797573999999999</v>
      </c>
      <c r="AC78">
        <v>4.4247170000000002</v>
      </c>
      <c r="AD78">
        <v>7.2296769999999997</v>
      </c>
      <c r="AE78">
        <v>0.160247</v>
      </c>
      <c r="AF78">
        <v>44.471671000000001</v>
      </c>
      <c r="AG78">
        <v>0.23714199999999999</v>
      </c>
      <c r="AH78">
        <v>0.39150000000000001</v>
      </c>
      <c r="AI78">
        <v>2.4041800000000002</v>
      </c>
      <c r="AJ78">
        <v>6.9864999999999997E-2</v>
      </c>
      <c r="AK78">
        <v>0.13969100000000001</v>
      </c>
      <c r="AL78">
        <v>4.0896000000000002E-2</v>
      </c>
      <c r="AM78">
        <v>3.4709999999999998E-2</v>
      </c>
      <c r="AN78">
        <v>2.7394999999999999E-2</v>
      </c>
      <c r="AO78">
        <v>2.7394999999999999E-2</v>
      </c>
      <c r="AP78">
        <v>2.7826870000000001</v>
      </c>
      <c r="AQ78">
        <f t="shared" si="0"/>
        <v>2.082687</v>
      </c>
      <c r="AR78" s="21">
        <f t="shared" si="1"/>
        <v>5.4749038699223845E-2</v>
      </c>
      <c r="AS78" s="21"/>
      <c r="AT78" s="21">
        <f t="shared" si="8"/>
        <v>3.3351913644565941E-4</v>
      </c>
      <c r="AU78" s="21">
        <f t="shared" si="2"/>
        <v>5.5255143890866323E-3</v>
      </c>
      <c r="AV78" s="21">
        <f t="shared" si="3"/>
        <v>2.4104061201391932E-3</v>
      </c>
      <c r="AW78" s="21"/>
      <c r="AX78" s="21">
        <f t="shared" si="4"/>
        <v>-5.8140100023251762E-7</v>
      </c>
      <c r="AY78" s="21">
        <f t="shared" si="11"/>
        <v>8.623997951343366</v>
      </c>
      <c r="AZ78" s="22">
        <f t="shared" si="12"/>
        <v>8.5921934638649482</v>
      </c>
      <c r="BA78" s="22">
        <f t="shared" si="7"/>
        <v>3.1804487478417798E-2</v>
      </c>
      <c r="BB78" s="22"/>
      <c r="BC78" s="22"/>
      <c r="BD78" s="22"/>
      <c r="BE78" s="22"/>
      <c r="BF78" s="22"/>
      <c r="BG78" s="21"/>
    </row>
    <row r="79" spans="1:59" x14ac:dyDescent="0.3">
      <c r="A79">
        <v>28</v>
      </c>
      <c r="B79">
        <v>9.9958760000000009</v>
      </c>
      <c r="C79">
        <v>1.347432</v>
      </c>
      <c r="D79">
        <v>29.591287000000001</v>
      </c>
      <c r="E79">
        <v>9.0000000000000006E-5</v>
      </c>
      <c r="F79">
        <v>41.178035000000001</v>
      </c>
      <c r="G79">
        <v>18.817892000000001</v>
      </c>
      <c r="H79">
        <v>7.404E-3</v>
      </c>
      <c r="I79">
        <v>1109.479591</v>
      </c>
      <c r="J79">
        <v>876.54247499999997</v>
      </c>
      <c r="K79">
        <v>232.93711500000001</v>
      </c>
      <c r="L79">
        <v>7.1000000000000005E-5</v>
      </c>
      <c r="M79">
        <v>498675.72857500002</v>
      </c>
      <c r="N79">
        <v>19.950361999999998</v>
      </c>
      <c r="O79">
        <v>12.299666999999999</v>
      </c>
      <c r="P79">
        <v>28.672495000000001</v>
      </c>
      <c r="Q79">
        <v>1.633275</v>
      </c>
      <c r="R79">
        <v>6.5895809999999999</v>
      </c>
      <c r="S79">
        <v>1.671672</v>
      </c>
      <c r="T79">
        <v>11.320332000000001</v>
      </c>
      <c r="U79">
        <v>4.0792000000000002E-2</v>
      </c>
      <c r="V79">
        <v>0.122956</v>
      </c>
      <c r="W79">
        <v>6.3837849999999996</v>
      </c>
      <c r="X79">
        <v>0.125361</v>
      </c>
      <c r="Y79">
        <v>0.45763599999999999</v>
      </c>
      <c r="Z79">
        <v>0.19881199999999999</v>
      </c>
      <c r="AA79">
        <v>0.124769</v>
      </c>
      <c r="AB79">
        <v>12.50783</v>
      </c>
      <c r="AC79">
        <v>4.7088799999999997</v>
      </c>
      <c r="AD79">
        <v>8.6486630000000009</v>
      </c>
      <c r="AE79">
        <v>0.16003200000000001</v>
      </c>
      <c r="AF79">
        <v>51.584817000000001</v>
      </c>
      <c r="AG79">
        <v>0.26270700000000002</v>
      </c>
      <c r="AH79">
        <v>0.46883999999999998</v>
      </c>
      <c r="AI79">
        <v>2.7847599999999999</v>
      </c>
      <c r="AJ79">
        <v>7.7285999999999994E-2</v>
      </c>
      <c r="AK79">
        <v>0.167049</v>
      </c>
      <c r="AL79">
        <v>4.2514000000000003E-2</v>
      </c>
      <c r="AM79">
        <v>3.4701000000000003E-2</v>
      </c>
      <c r="AN79">
        <v>2.7621E-2</v>
      </c>
      <c r="AO79">
        <v>2.7621E-2</v>
      </c>
      <c r="AP79">
        <v>2.7998189999999998</v>
      </c>
      <c r="AQ79">
        <f t="shared" si="0"/>
        <v>2.0998190000000001</v>
      </c>
      <c r="AR79" s="21">
        <f t="shared" si="1"/>
        <v>4.9205655142028307E-2</v>
      </c>
      <c r="AS79" s="21"/>
      <c r="AT79" s="21">
        <f t="shared" si="8"/>
        <v>2.4752205413383339E-4</v>
      </c>
      <c r="AU79" s="21">
        <f t="shared" si="2"/>
        <v>4.7518330947556899E-3</v>
      </c>
      <c r="AV79" s="21">
        <f t="shared" si="3"/>
        <v>2.0723270036591603E-3</v>
      </c>
      <c r="AW79" s="21"/>
      <c r="AX79" s="21">
        <f t="shared" si="4"/>
        <v>-1.3891600225690581E-7</v>
      </c>
      <c r="AY79" s="21">
        <f t="shared" si="11"/>
        <v>9.9958527831447306</v>
      </c>
      <c r="AZ79" s="22">
        <f t="shared" si="12"/>
        <v>9.9530165897213756</v>
      </c>
      <c r="BA79" s="22">
        <f t="shared" si="7"/>
        <v>4.2836193423354985E-2</v>
      </c>
      <c r="BB79" s="22"/>
      <c r="BC79" s="22"/>
      <c r="BD79" s="22"/>
      <c r="BE79" s="22"/>
      <c r="BF79" s="22"/>
      <c r="BG79" s="21"/>
    </row>
    <row r="80" spans="1:59" x14ac:dyDescent="0.3">
      <c r="A80">
        <v>29</v>
      </c>
      <c r="B80">
        <v>11.586748</v>
      </c>
      <c r="C80">
        <v>1.347542</v>
      </c>
      <c r="D80">
        <v>34.282181999999999</v>
      </c>
      <c r="E80">
        <v>0</v>
      </c>
      <c r="F80">
        <v>47.713869000000003</v>
      </c>
      <c r="G80">
        <v>17.882991000000001</v>
      </c>
      <c r="H80">
        <v>8.5789999999999998E-3</v>
      </c>
      <c r="I80">
        <v>1113.3676350000001</v>
      </c>
      <c r="J80">
        <v>880.11907299999996</v>
      </c>
      <c r="K80">
        <v>233.248561</v>
      </c>
      <c r="L80">
        <v>7.1000000000000005E-5</v>
      </c>
      <c r="M80">
        <v>498645.08077599999</v>
      </c>
      <c r="N80">
        <v>18.896000000000001</v>
      </c>
      <c r="O80">
        <v>11.751799</v>
      </c>
      <c r="P80">
        <v>33.225901</v>
      </c>
      <c r="Q80">
        <v>1.720132</v>
      </c>
      <c r="R80">
        <v>7.8034619999999997</v>
      </c>
      <c r="S80">
        <v>1.6700159999999999</v>
      </c>
      <c r="T80">
        <v>13.131095999999999</v>
      </c>
      <c r="U80">
        <v>4.4713999999999997E-2</v>
      </c>
      <c r="V80">
        <v>0.14572299999999999</v>
      </c>
      <c r="W80">
        <v>7.3969750000000003</v>
      </c>
      <c r="X80">
        <v>0.137264</v>
      </c>
      <c r="Y80">
        <v>0.54179200000000005</v>
      </c>
      <c r="Z80">
        <v>0.20671500000000001</v>
      </c>
      <c r="AA80">
        <v>0.124746</v>
      </c>
      <c r="AB80">
        <v>14.490144000000001</v>
      </c>
      <c r="AC80">
        <v>5.0030700000000001</v>
      </c>
      <c r="AD80">
        <v>10.332587999999999</v>
      </c>
      <c r="AE80">
        <v>0.159831</v>
      </c>
      <c r="AF80">
        <v>59.835728000000003</v>
      </c>
      <c r="AG80">
        <v>0.29056399999999999</v>
      </c>
      <c r="AH80">
        <v>0.56069000000000002</v>
      </c>
      <c r="AI80">
        <v>3.2258420000000001</v>
      </c>
      <c r="AJ80">
        <v>8.5366999999999998E-2</v>
      </c>
      <c r="AK80">
        <v>0.19950699999999999</v>
      </c>
      <c r="AL80">
        <v>4.4200999999999997E-2</v>
      </c>
      <c r="AM80">
        <v>3.4692000000000001E-2</v>
      </c>
      <c r="AN80">
        <v>2.7820999999999999E-2</v>
      </c>
      <c r="AO80">
        <v>2.7820999999999999E-2</v>
      </c>
      <c r="AP80">
        <v>2.8149600000000001</v>
      </c>
      <c r="AQ80">
        <f t="shared" si="0"/>
        <v>2.11496</v>
      </c>
      <c r="AR80" s="21">
        <f t="shared" si="1"/>
        <v>4.4141166076700857E-2</v>
      </c>
      <c r="AS80" s="21"/>
      <c r="AT80" s="21">
        <f t="shared" si="8"/>
        <v>1.8368411087285843E-4</v>
      </c>
      <c r="AU80" s="21">
        <f t="shared" si="2"/>
        <v>4.0864522386924122E-3</v>
      </c>
      <c r="AV80" s="21">
        <f t="shared" si="3"/>
        <v>1.7816736102345381E-3</v>
      </c>
      <c r="AW80" s="21"/>
      <c r="AX80" s="21">
        <f t="shared" si="4"/>
        <v>2.4794100283997977E-7</v>
      </c>
      <c r="AY80" s="21">
        <f t="shared" si="11"/>
        <v>11.586711207626784</v>
      </c>
      <c r="AZ80" s="22">
        <f t="shared" si="12"/>
        <v>11.528961067297452</v>
      </c>
      <c r="BA80" s="22">
        <f t="shared" si="7"/>
        <v>5.7750140329332567E-2</v>
      </c>
      <c r="BB80" s="22"/>
      <c r="BC80" s="22"/>
      <c r="BD80" s="22"/>
      <c r="BE80" s="22"/>
      <c r="BF80" s="22"/>
      <c r="BG80" s="21"/>
    </row>
    <row r="81" spans="1:59" x14ac:dyDescent="0.3">
      <c r="A81">
        <v>30</v>
      </c>
      <c r="B81">
        <v>13.431685999999999</v>
      </c>
      <c r="C81">
        <v>1.3476490000000001</v>
      </c>
      <c r="D81">
        <v>39.719853000000001</v>
      </c>
      <c r="E81">
        <v>0</v>
      </c>
      <c r="F81">
        <v>55.291195999999999</v>
      </c>
      <c r="G81">
        <v>16.965530999999999</v>
      </c>
      <c r="H81">
        <v>9.9419999999999994E-3</v>
      </c>
      <c r="I81">
        <v>1116.7766369999999</v>
      </c>
      <c r="J81">
        <v>883.51217999999994</v>
      </c>
      <c r="K81">
        <v>233.26445699999999</v>
      </c>
      <c r="L81">
        <v>7.1000000000000005E-5</v>
      </c>
      <c r="M81">
        <v>498616.00531699997</v>
      </c>
      <c r="N81">
        <v>17.867981</v>
      </c>
      <c r="O81">
        <v>11.207478</v>
      </c>
      <c r="P81">
        <v>38.505282999999999</v>
      </c>
      <c r="Q81">
        <v>1.8091029999999999</v>
      </c>
      <c r="R81">
        <v>9.2309070000000002</v>
      </c>
      <c r="S81">
        <v>1.6684829999999999</v>
      </c>
      <c r="T81">
        <v>15.231522999999999</v>
      </c>
      <c r="U81">
        <v>4.8946000000000003E-2</v>
      </c>
      <c r="V81">
        <v>0.17250799999999999</v>
      </c>
      <c r="W81">
        <v>8.5716249999999992</v>
      </c>
      <c r="X81">
        <v>0.15010799999999999</v>
      </c>
      <c r="Y81">
        <v>0.64073999999999998</v>
      </c>
      <c r="Z81">
        <v>0.21495600000000001</v>
      </c>
      <c r="AA81">
        <v>0.124724</v>
      </c>
      <c r="AB81">
        <v>16.787977000000001</v>
      </c>
      <c r="AC81">
        <v>5.3071339999999996</v>
      </c>
      <c r="AD81">
        <v>12.328262</v>
      </c>
      <c r="AE81">
        <v>0.15964200000000001</v>
      </c>
      <c r="AF81">
        <v>69.406408999999996</v>
      </c>
      <c r="AG81">
        <v>0.32087300000000002</v>
      </c>
      <c r="AH81">
        <v>0.66961700000000002</v>
      </c>
      <c r="AI81">
        <v>3.7370960000000002</v>
      </c>
      <c r="AJ81">
        <v>9.4153000000000001E-2</v>
      </c>
      <c r="AK81">
        <v>0.23796500000000001</v>
      </c>
      <c r="AL81">
        <v>4.5961000000000002E-2</v>
      </c>
      <c r="AM81">
        <v>3.4684E-2</v>
      </c>
      <c r="AN81">
        <v>2.7997000000000001E-2</v>
      </c>
      <c r="AO81">
        <v>2.7997000000000001E-2</v>
      </c>
      <c r="AP81">
        <v>2.828192</v>
      </c>
      <c r="AQ81">
        <f t="shared" si="0"/>
        <v>2.1281920000000003</v>
      </c>
      <c r="AR81" s="21">
        <f t="shared" si="1"/>
        <v>3.9530169132664265E-2</v>
      </c>
      <c r="AS81" s="21"/>
      <c r="AT81" s="21">
        <f t="shared" si="8"/>
        <v>1.3629966769749277E-4</v>
      </c>
      <c r="AU81" s="21">
        <f t="shared" si="2"/>
        <v>3.5142183427110218E-3</v>
      </c>
      <c r="AV81" s="21">
        <f t="shared" si="3"/>
        <v>1.531776794030687E-3</v>
      </c>
      <c r="AW81" s="21"/>
      <c r="AX81" s="21">
        <f t="shared" si="4"/>
        <v>1.0062710060765312E-6</v>
      </c>
      <c r="AY81" s="21">
        <f t="shared" si="11"/>
        <v>13.431700025342856</v>
      </c>
      <c r="AZ81" s="22">
        <f t="shared" si="12"/>
        <v>13.353829708907149</v>
      </c>
      <c r="BA81" s="22">
        <f t="shared" si="7"/>
        <v>7.7870316435706854E-2</v>
      </c>
      <c r="BB81" s="22"/>
      <c r="BC81" s="22"/>
      <c r="BD81" s="22"/>
      <c r="BE81" s="22"/>
      <c r="BF81" s="22"/>
      <c r="BG81" s="21"/>
    </row>
    <row r="82" spans="1:59" x14ac:dyDescent="0.3">
      <c r="A82">
        <v>31</v>
      </c>
      <c r="B82">
        <v>15.571343000000001</v>
      </c>
      <c r="C82">
        <v>1.347755</v>
      </c>
      <c r="D82">
        <v>46.023491999999997</v>
      </c>
      <c r="E82">
        <v>-1.3999999999999999E-4</v>
      </c>
      <c r="F82">
        <v>64.076498000000001</v>
      </c>
      <c r="G82">
        <v>16.069009000000001</v>
      </c>
      <c r="H82">
        <v>1.1521E-2</v>
      </c>
      <c r="I82">
        <v>1119.724105</v>
      </c>
      <c r="J82">
        <v>886.72598100000005</v>
      </c>
      <c r="K82">
        <v>232.99812399999999</v>
      </c>
      <c r="L82">
        <v>7.1000000000000005E-5</v>
      </c>
      <c r="M82">
        <v>498588.466312</v>
      </c>
      <c r="N82">
        <v>16.869710999999999</v>
      </c>
      <c r="O82">
        <v>10.669294000000001</v>
      </c>
      <c r="P82">
        <v>44.626727000000002</v>
      </c>
      <c r="Q82">
        <v>1.900163</v>
      </c>
      <c r="R82">
        <v>10.907890999999999</v>
      </c>
      <c r="S82">
        <v>1.6670689999999999</v>
      </c>
      <c r="T82">
        <v>17.667954000000002</v>
      </c>
      <c r="U82">
        <v>5.3510000000000002E-2</v>
      </c>
      <c r="V82">
        <v>0.20399</v>
      </c>
      <c r="W82">
        <v>9.9335339999999999</v>
      </c>
      <c r="X82">
        <v>0.16395399999999999</v>
      </c>
      <c r="Y82">
        <v>0.75696799999999997</v>
      </c>
      <c r="Z82">
        <v>0.22355</v>
      </c>
      <c r="AA82">
        <v>0.124705</v>
      </c>
      <c r="AB82">
        <v>19.451727000000002</v>
      </c>
      <c r="AC82">
        <v>5.6209090000000002</v>
      </c>
      <c r="AD82">
        <v>14.690299</v>
      </c>
      <c r="AE82">
        <v>0.159466</v>
      </c>
      <c r="AF82">
        <v>80.507981000000001</v>
      </c>
      <c r="AG82">
        <v>0.35380200000000001</v>
      </c>
      <c r="AH82">
        <v>0.79862</v>
      </c>
      <c r="AI82">
        <v>4.3297210000000002</v>
      </c>
      <c r="AJ82">
        <v>0.10369200000000001</v>
      </c>
      <c r="AK82">
        <v>0.283474</v>
      </c>
      <c r="AL82">
        <v>4.7794999999999997E-2</v>
      </c>
      <c r="AM82">
        <v>3.4675999999999998E-2</v>
      </c>
      <c r="AN82">
        <v>2.8149E-2</v>
      </c>
      <c r="AO82">
        <v>2.8149E-2</v>
      </c>
      <c r="AP82">
        <v>2.8395999999999999</v>
      </c>
      <c r="AQ82">
        <f t="shared" si="0"/>
        <v>2.1395999999999997</v>
      </c>
      <c r="AR82" s="21">
        <f t="shared" si="1"/>
        <v>3.5344930374567693E-2</v>
      </c>
      <c r="AS82" s="21"/>
      <c r="AT82" s="21">
        <f t="shared" si="8"/>
        <v>1.0113089374366466E-4</v>
      </c>
      <c r="AU82" s="21">
        <f t="shared" si="2"/>
        <v>3.0220913297485225E-3</v>
      </c>
      <c r="AV82" s="21">
        <f t="shared" si="3"/>
        <v>1.3169323462035036E-3</v>
      </c>
      <c r="AW82" s="21"/>
      <c r="AX82" s="21">
        <f t="shared" si="4"/>
        <v>-3.5758899663562715E-7</v>
      </c>
      <c r="AY82" s="21">
        <f t="shared" si="11"/>
        <v>15.571347682769066</v>
      </c>
      <c r="AZ82" s="22">
        <f t="shared" si="12"/>
        <v>15.46642473663001</v>
      </c>
      <c r="BA82" s="22">
        <f t="shared" si="7"/>
        <v>0.10492294613905528</v>
      </c>
      <c r="BB82" s="22"/>
      <c r="BC82" s="22"/>
      <c r="BD82" s="22"/>
      <c r="BE82" s="22"/>
      <c r="BF82" s="22"/>
      <c r="BG82" s="21"/>
    </row>
    <row r="83" spans="1:59" x14ac:dyDescent="0.3">
      <c r="A83">
        <v>32</v>
      </c>
      <c r="B83">
        <v>18.053006</v>
      </c>
      <c r="C83">
        <v>1.3478540000000001</v>
      </c>
      <c r="D83">
        <v>53.331769999999999</v>
      </c>
      <c r="E83">
        <v>1.63E-4</v>
      </c>
      <c r="F83">
        <v>74.263082999999995</v>
      </c>
      <c r="G83">
        <v>15.196334999999999</v>
      </c>
      <c r="H83">
        <v>1.3353E-2</v>
      </c>
      <c r="I83">
        <v>1122.2287429999999</v>
      </c>
      <c r="J83">
        <v>889.76524800000004</v>
      </c>
      <c r="K83">
        <v>232.463494</v>
      </c>
      <c r="L83">
        <v>7.1000000000000005E-5</v>
      </c>
      <c r="M83">
        <v>498562.42289300001</v>
      </c>
      <c r="N83">
        <v>15.903892000000001</v>
      </c>
      <c r="O83">
        <v>10.139528</v>
      </c>
      <c r="P83">
        <v>51.725025000000002</v>
      </c>
      <c r="Q83">
        <v>1.993293</v>
      </c>
      <c r="R83">
        <v>12.876348</v>
      </c>
      <c r="S83">
        <v>1.6657729999999999</v>
      </c>
      <c r="T83">
        <v>20.494143000000001</v>
      </c>
      <c r="U83">
        <v>5.8428000000000001E-2</v>
      </c>
      <c r="V83">
        <v>0.240956</v>
      </c>
      <c r="W83">
        <v>11.512710999999999</v>
      </c>
      <c r="X83">
        <v>0.178869</v>
      </c>
      <c r="Y83">
        <v>0.89338200000000001</v>
      </c>
      <c r="Z83">
        <v>0.23250799999999999</v>
      </c>
      <c r="AA83">
        <v>0.12468799999999999</v>
      </c>
      <c r="AB83">
        <v>22.539906999999999</v>
      </c>
      <c r="AC83">
        <v>5.9442349999999999</v>
      </c>
      <c r="AD83">
        <v>17.482536</v>
      </c>
      <c r="AE83">
        <v>0.159302</v>
      </c>
      <c r="AF83">
        <v>93.385339999999999</v>
      </c>
      <c r="AG83">
        <v>0.38952599999999998</v>
      </c>
      <c r="AH83">
        <v>0.95120099999999996</v>
      </c>
      <c r="AI83">
        <v>5.0167450000000002</v>
      </c>
      <c r="AJ83">
        <v>0.114037</v>
      </c>
      <c r="AK83">
        <v>0.33726200000000001</v>
      </c>
      <c r="AL83">
        <v>4.9708000000000002E-2</v>
      </c>
      <c r="AM83">
        <v>3.4668999999999998E-2</v>
      </c>
      <c r="AN83">
        <v>2.8278000000000001E-2</v>
      </c>
      <c r="AO83">
        <v>2.8278000000000001E-2</v>
      </c>
      <c r="AP83">
        <v>2.8492700000000002</v>
      </c>
      <c r="AQ83">
        <f t="shared" si="0"/>
        <v>2.1492700000000005</v>
      </c>
      <c r="AR83" s="21">
        <f t="shared" si="1"/>
        <v>3.1556666141584908E-2</v>
      </c>
      <c r="AS83" s="21"/>
      <c r="AT83" s="21">
        <f t="shared" si="8"/>
        <v>7.5031044715276777E-5</v>
      </c>
      <c r="AU83" s="21">
        <f t="shared" si="2"/>
        <v>2.5988724938404884E-3</v>
      </c>
      <c r="AV83" s="21">
        <f t="shared" si="3"/>
        <v>1.1322223607580807E-3</v>
      </c>
      <c r="AW83" s="21"/>
      <c r="AX83" s="21">
        <f t="shared" si="4"/>
        <v>7.3064501648900659E-7</v>
      </c>
      <c r="AY83" s="21">
        <f t="shared" si="11"/>
        <v>18.053020941588024</v>
      </c>
      <c r="AZ83" s="22">
        <f t="shared" si="12"/>
        <v>17.91161682272979</v>
      </c>
      <c r="BA83" s="22">
        <f t="shared" si="7"/>
        <v>0.14140411885823312</v>
      </c>
      <c r="BB83" s="22"/>
      <c r="BC83" s="22"/>
      <c r="BD83" s="22"/>
      <c r="BE83" s="22"/>
      <c r="BF83" s="22"/>
      <c r="BG83" s="21"/>
    </row>
    <row r="84" spans="1:59" x14ac:dyDescent="0.3">
      <c r="A84">
        <v>33</v>
      </c>
      <c r="B84">
        <v>20.931312999999999</v>
      </c>
      <c r="C84">
        <v>1.347952</v>
      </c>
      <c r="D84">
        <v>61.805256</v>
      </c>
      <c r="E84">
        <v>3.77E-4</v>
      </c>
      <c r="F84">
        <v>86.074916999999999</v>
      </c>
      <c r="G84">
        <v>14.349971</v>
      </c>
      <c r="H84">
        <v>1.5476E-2</v>
      </c>
      <c r="I84">
        <v>1124.3101999999999</v>
      </c>
      <c r="J84">
        <v>892.63524299999995</v>
      </c>
      <c r="K84">
        <v>231.674958</v>
      </c>
      <c r="L84">
        <v>7.1000000000000005E-5</v>
      </c>
      <c r="M84">
        <v>498537.82997000002</v>
      </c>
      <c r="N84">
        <v>14.972699</v>
      </c>
      <c r="O84">
        <v>9.6202240000000003</v>
      </c>
      <c r="P84">
        <v>59.956352000000003</v>
      </c>
      <c r="Q84">
        <v>2.088479</v>
      </c>
      <c r="R84">
        <v>15.184913</v>
      </c>
      <c r="S84">
        <v>1.6645859999999999</v>
      </c>
      <c r="T84">
        <v>23.772445999999999</v>
      </c>
      <c r="U84">
        <v>6.3722000000000001E-2</v>
      </c>
      <c r="V84">
        <v>0.28432299999999999</v>
      </c>
      <c r="W84">
        <v>13.343828</v>
      </c>
      <c r="X84">
        <v>0.19492300000000001</v>
      </c>
      <c r="Y84">
        <v>1.053347</v>
      </c>
      <c r="Z84">
        <v>0.24184600000000001</v>
      </c>
      <c r="AA84">
        <v>0.12467300000000001</v>
      </c>
      <c r="AB84">
        <v>26.120311000000001</v>
      </c>
      <c r="AC84">
        <v>6.2769360000000001</v>
      </c>
      <c r="AD84">
        <v>20.779221</v>
      </c>
      <c r="AE84">
        <v>0.15915000000000001</v>
      </c>
      <c r="AF84">
        <v>108.322564</v>
      </c>
      <c r="AG84">
        <v>0.428234</v>
      </c>
      <c r="AH84">
        <v>1.13144</v>
      </c>
      <c r="AI84">
        <v>5.813218</v>
      </c>
      <c r="AJ84">
        <v>0.12523999999999999</v>
      </c>
      <c r="AK84">
        <v>0.40075699999999997</v>
      </c>
      <c r="AL84">
        <v>5.1701999999999998E-2</v>
      </c>
      <c r="AM84">
        <v>3.4662999999999999E-2</v>
      </c>
      <c r="AN84">
        <v>2.8385000000000001E-2</v>
      </c>
      <c r="AO84">
        <v>2.8385000000000001E-2</v>
      </c>
      <c r="AP84">
        <v>2.8572899999999999</v>
      </c>
      <c r="AQ84">
        <f t="shared" si="0"/>
        <v>2.1572899999999997</v>
      </c>
      <c r="AR84" s="21">
        <f t="shared" si="1"/>
        <v>2.8136244401194156E-2</v>
      </c>
      <c r="AS84" s="21"/>
      <c r="AT84" s="21">
        <f t="shared" si="8"/>
        <v>5.5662994465141769E-5</v>
      </c>
      <c r="AU84" s="21">
        <f t="shared" si="2"/>
        <v>2.23490438628871E-3</v>
      </c>
      <c r="AV84" s="21">
        <f t="shared" si="3"/>
        <v>9.73420986653053E-4</v>
      </c>
      <c r="AW84" s="21"/>
      <c r="AX84" s="21">
        <f t="shared" si="4"/>
        <v>-8.2819997970773329E-8</v>
      </c>
      <c r="AY84" s="21">
        <f t="shared" si="11"/>
        <v>20.931310794595213</v>
      </c>
      <c r="AZ84" s="22">
        <f t="shared" si="12"/>
        <v>20.740738818843646</v>
      </c>
      <c r="BA84" s="22">
        <f t="shared" si="7"/>
        <v>0.19057197575156692</v>
      </c>
      <c r="BB84" s="22"/>
      <c r="BC84" s="22"/>
      <c r="BD84" s="22"/>
      <c r="BE84" s="22"/>
      <c r="BF84" s="22"/>
      <c r="BG84" s="21"/>
    </row>
    <row r="85" spans="1:59" x14ac:dyDescent="0.3">
      <c r="A85">
        <v>34</v>
      </c>
      <c r="B85">
        <v>24.269660999999999</v>
      </c>
      <c r="C85">
        <v>1.3480540000000001</v>
      </c>
      <c r="D85">
        <v>71.629773999999998</v>
      </c>
      <c r="E85">
        <v>-2.1900000000000001E-4</v>
      </c>
      <c r="F85">
        <v>99.771844999999999</v>
      </c>
      <c r="G85">
        <v>13.531884</v>
      </c>
      <c r="H85">
        <v>1.7939E-2</v>
      </c>
      <c r="I85">
        <v>1125.9888120000001</v>
      </c>
      <c r="J85">
        <v>895.34161900000004</v>
      </c>
      <c r="K85">
        <v>230.64719299999999</v>
      </c>
      <c r="L85">
        <v>7.1000000000000005E-5</v>
      </c>
      <c r="M85">
        <v>498514.63907899999</v>
      </c>
      <c r="N85">
        <v>14.07774</v>
      </c>
      <c r="O85">
        <v>9.1131499999999992</v>
      </c>
      <c r="P85">
        <v>69.501903999999996</v>
      </c>
      <c r="Q85">
        <v>2.1857139999999999</v>
      </c>
      <c r="R85">
        <v>17.890145</v>
      </c>
      <c r="S85">
        <v>1.6635009999999999</v>
      </c>
      <c r="T85">
        <v>27.575192999999999</v>
      </c>
      <c r="U85">
        <v>6.9417999999999994E-2</v>
      </c>
      <c r="V85">
        <v>0.33515899999999998</v>
      </c>
      <c r="W85">
        <v>15.467110999999999</v>
      </c>
      <c r="X85">
        <v>0.21219099999999999</v>
      </c>
      <c r="Y85">
        <v>1.240777</v>
      </c>
      <c r="Z85">
        <v>0.25157800000000002</v>
      </c>
      <c r="AA85">
        <v>0.12465900000000001</v>
      </c>
      <c r="AB85">
        <v>30.271587</v>
      </c>
      <c r="AC85">
        <v>6.6188469999999997</v>
      </c>
      <c r="AD85">
        <v>24.666893999999999</v>
      </c>
      <c r="AE85">
        <v>0.15901000000000001</v>
      </c>
      <c r="AF85">
        <v>125.649179</v>
      </c>
      <c r="AG85">
        <v>0.47012500000000002</v>
      </c>
      <c r="AH85">
        <v>1.3440920000000001</v>
      </c>
      <c r="AI85">
        <v>6.7366000000000001</v>
      </c>
      <c r="AJ85">
        <v>0.13736000000000001</v>
      </c>
      <c r="AK85">
        <v>0.47562199999999999</v>
      </c>
      <c r="AL85">
        <v>5.3780000000000001E-2</v>
      </c>
      <c r="AM85">
        <v>3.4657E-2</v>
      </c>
      <c r="AN85">
        <v>2.8471E-2</v>
      </c>
      <c r="AO85">
        <v>2.8471E-2</v>
      </c>
      <c r="AP85">
        <v>2.863747</v>
      </c>
      <c r="AQ85">
        <f t="shared" si="0"/>
        <v>2.1637469999999999</v>
      </c>
      <c r="AR85" s="21">
        <f t="shared" si="1"/>
        <v>2.5054877555762856E-2</v>
      </c>
      <c r="AS85" s="21"/>
      <c r="AT85" s="21">
        <f t="shared" si="8"/>
        <v>4.1291368494987414E-5</v>
      </c>
      <c r="AU85" s="21">
        <f t="shared" si="2"/>
        <v>1.9218809549686456E-3</v>
      </c>
      <c r="AV85" s="21">
        <f t="shared" si="3"/>
        <v>8.36891581944041E-4</v>
      </c>
      <c r="AW85" s="21"/>
      <c r="AX85" s="21">
        <f t="shared" si="4"/>
        <v>-9.7533003895478032E-8</v>
      </c>
      <c r="AY85" s="21">
        <f t="shared" si="11"/>
        <v>24.269619174951046</v>
      </c>
      <c r="AZ85" s="22">
        <f t="shared" si="12"/>
        <v>24.012734332959923</v>
      </c>
      <c r="BA85" s="22">
        <f t="shared" si="7"/>
        <v>0.25688484199112338</v>
      </c>
      <c r="BB85" s="22"/>
      <c r="BC85" s="22"/>
      <c r="BD85" s="22"/>
      <c r="BE85" s="22"/>
      <c r="BF85" s="22"/>
      <c r="BG85" s="21"/>
    </row>
    <row r="86" spans="1:59" x14ac:dyDescent="0.3">
      <c r="A86">
        <v>35</v>
      </c>
      <c r="B86">
        <v>28.142071000000001</v>
      </c>
      <c r="C86">
        <v>1.3481460000000001</v>
      </c>
      <c r="D86">
        <v>83.021922000000004</v>
      </c>
      <c r="E86">
        <v>0</v>
      </c>
      <c r="F86">
        <v>115.655963</v>
      </c>
      <c r="G86">
        <v>12.743520999999999</v>
      </c>
      <c r="H86">
        <v>2.0795000000000001E-2</v>
      </c>
      <c r="I86">
        <v>1127.2853239999999</v>
      </c>
      <c r="J86">
        <v>897.89032399999996</v>
      </c>
      <c r="K86">
        <v>229.39500000000001</v>
      </c>
      <c r="L86">
        <v>7.1000000000000005E-5</v>
      </c>
      <c r="M86">
        <v>498492.799283</v>
      </c>
      <c r="N86">
        <v>13.220041</v>
      </c>
      <c r="O86">
        <v>8.6197560000000006</v>
      </c>
      <c r="P86">
        <v>80.572344000000001</v>
      </c>
      <c r="Q86">
        <v>2.285002</v>
      </c>
      <c r="R86">
        <v>21.05809</v>
      </c>
      <c r="S86">
        <v>1.6625209999999999</v>
      </c>
      <c r="T86">
        <v>31.986288999999999</v>
      </c>
      <c r="U86">
        <v>7.5540999999999997E-2</v>
      </c>
      <c r="V86">
        <v>0.39470300000000003</v>
      </c>
      <c r="W86">
        <v>17.929525999999999</v>
      </c>
      <c r="X86">
        <v>0.23075599999999999</v>
      </c>
      <c r="Y86">
        <v>1.460251</v>
      </c>
      <c r="Z86">
        <v>0.26172000000000001</v>
      </c>
      <c r="AA86">
        <v>0.12464699999999999</v>
      </c>
      <c r="AB86">
        <v>35.085169</v>
      </c>
      <c r="AC86">
        <v>6.9698370000000001</v>
      </c>
      <c r="AD86">
        <v>29.246786</v>
      </c>
      <c r="AE86">
        <v>0.15888099999999999</v>
      </c>
      <c r="AF86">
        <v>145.74743100000001</v>
      </c>
      <c r="AG86">
        <v>0.51540600000000003</v>
      </c>
      <c r="AH86">
        <v>1.594703</v>
      </c>
      <c r="AI86">
        <v>7.8072739999999996</v>
      </c>
      <c r="AJ86">
        <v>0.15045700000000001</v>
      </c>
      <c r="AK86">
        <v>0.56380699999999995</v>
      </c>
      <c r="AL86">
        <v>5.5945000000000002E-2</v>
      </c>
      <c r="AM86">
        <v>3.4652000000000002E-2</v>
      </c>
      <c r="AN86">
        <v>2.8538000000000001E-2</v>
      </c>
      <c r="AO86">
        <v>2.8538000000000001E-2</v>
      </c>
      <c r="AP86">
        <v>2.8687279999999999</v>
      </c>
      <c r="AQ86">
        <f t="shared" si="0"/>
        <v>2.1687279999999998</v>
      </c>
      <c r="AR86" s="21">
        <f t="shared" si="1"/>
        <v>2.2284718141524371E-2</v>
      </c>
      <c r="AS86" s="21"/>
      <c r="AT86" s="21">
        <f t="shared" si="8"/>
        <v>3.0628261697907653E-5</v>
      </c>
      <c r="AU86" s="21">
        <f t="shared" si="2"/>
        <v>1.6526908234383319E-3</v>
      </c>
      <c r="AV86" s="21">
        <f t="shared" si="3"/>
        <v>7.1951158351942076E-4</v>
      </c>
      <c r="AW86" s="21"/>
      <c r="AX86" s="21">
        <f t="shared" si="4"/>
        <v>-5.5319000580311695E-7</v>
      </c>
      <c r="AY86" s="21">
        <f t="shared" si="11"/>
        <v>28.142118035150787</v>
      </c>
      <c r="AZ86" s="22">
        <f t="shared" si="12"/>
        <v>27.795767008289957</v>
      </c>
      <c r="BA86" s="22">
        <f t="shared" si="7"/>
        <v>0.3463510268608303</v>
      </c>
      <c r="BB86" s="22"/>
      <c r="BC86" s="22"/>
      <c r="BD86" s="22"/>
      <c r="BE86" s="22"/>
      <c r="BF86" s="22"/>
      <c r="BG86" s="21"/>
    </row>
    <row r="87" spans="1:59" x14ac:dyDescent="0.3">
      <c r="A87">
        <v>36</v>
      </c>
      <c r="B87">
        <v>32.634041000000003</v>
      </c>
      <c r="C87">
        <v>1.348231</v>
      </c>
      <c r="D87">
        <v>96.232889</v>
      </c>
      <c r="E87">
        <v>8.8099999999999995E-4</v>
      </c>
      <c r="F87">
        <v>134.077247</v>
      </c>
      <c r="G87">
        <v>11.986013</v>
      </c>
      <c r="H87">
        <v>2.4107E-2</v>
      </c>
      <c r="I87">
        <v>1128.2207229999999</v>
      </c>
      <c r="J87">
        <v>900.28752599999996</v>
      </c>
      <c r="K87">
        <v>227.93319700000001</v>
      </c>
      <c r="L87">
        <v>7.1000000000000005E-5</v>
      </c>
      <c r="M87">
        <v>498472.25770100002</v>
      </c>
      <c r="N87">
        <v>12.40028</v>
      </c>
      <c r="O87">
        <v>8.1413019999999996</v>
      </c>
      <c r="P87">
        <v>93.411725000000004</v>
      </c>
      <c r="Q87">
        <v>2.3863509999999999</v>
      </c>
      <c r="R87">
        <v>24.765284000000001</v>
      </c>
      <c r="S87">
        <v>1.6616379999999999</v>
      </c>
      <c r="T87">
        <v>37.103062000000001</v>
      </c>
      <c r="U87">
        <v>8.2119999999999999E-2</v>
      </c>
      <c r="V87">
        <v>0.46439599999999998</v>
      </c>
      <c r="W87">
        <v>20.785316000000002</v>
      </c>
      <c r="X87">
        <v>0.25070500000000001</v>
      </c>
      <c r="Y87">
        <v>1.717068</v>
      </c>
      <c r="Z87">
        <v>0.272287</v>
      </c>
      <c r="AA87">
        <v>0.124637</v>
      </c>
      <c r="AB87">
        <v>40.666981</v>
      </c>
      <c r="AC87">
        <v>7.3297650000000001</v>
      </c>
      <c r="AD87">
        <v>34.636445000000002</v>
      </c>
      <c r="AE87">
        <v>0.15876199999999999</v>
      </c>
      <c r="AF87">
        <v>169.060723</v>
      </c>
      <c r="AG87">
        <v>0.56430000000000002</v>
      </c>
      <c r="AH87">
        <v>1.889723</v>
      </c>
      <c r="AI87">
        <v>9.0487839999999995</v>
      </c>
      <c r="AJ87">
        <v>0.16459699999999999</v>
      </c>
      <c r="AK87">
        <v>0.66757100000000003</v>
      </c>
      <c r="AL87">
        <v>5.8201000000000003E-2</v>
      </c>
      <c r="AM87">
        <v>3.4646999999999997E-2</v>
      </c>
      <c r="AN87">
        <v>2.8586E-2</v>
      </c>
      <c r="AO87">
        <v>2.8586E-2</v>
      </c>
      <c r="AP87">
        <v>2.8723179999999999</v>
      </c>
      <c r="AQ87">
        <f t="shared" si="0"/>
        <v>2.1723179999999997</v>
      </c>
      <c r="AR87" s="21">
        <f t="shared" si="1"/>
        <v>1.9799042512558696E-2</v>
      </c>
      <c r="AS87" s="21"/>
      <c r="AT87" s="21">
        <f t="shared" si="8"/>
        <v>2.2717369425497303E-5</v>
      </c>
      <c r="AU87" s="21">
        <f t="shared" si="2"/>
        <v>1.4211979381240916E-3</v>
      </c>
      <c r="AV87" s="21">
        <f t="shared" si="3"/>
        <v>6.1859451704603238E-4</v>
      </c>
      <c r="AW87" s="21"/>
      <c r="AX87" s="21">
        <f t="shared" si="4"/>
        <v>-6.255870133031749E-7</v>
      </c>
      <c r="AY87" s="21">
        <f t="shared" si="11"/>
        <v>32.634121493420864</v>
      </c>
      <c r="AZ87" s="22">
        <f t="shared" si="12"/>
        <v>32.167253140786073</v>
      </c>
      <c r="BA87" s="22">
        <f t="shared" si="7"/>
        <v>0.46686835263479054</v>
      </c>
      <c r="BB87" s="22"/>
      <c r="BC87" s="22"/>
      <c r="BD87" s="22"/>
      <c r="BE87" s="22"/>
      <c r="BF87" s="22"/>
      <c r="BG87" s="21"/>
    </row>
    <row r="88" spans="1:59" x14ac:dyDescent="0.3">
      <c r="A88">
        <v>37</v>
      </c>
      <c r="B88">
        <v>37.844358999999997</v>
      </c>
      <c r="C88">
        <v>1.348322</v>
      </c>
      <c r="D88">
        <v>111.55255699999999</v>
      </c>
      <c r="E88">
        <v>0</v>
      </c>
      <c r="F88">
        <v>155.44118800000001</v>
      </c>
      <c r="G88">
        <v>11.26017</v>
      </c>
      <c r="H88">
        <v>2.7948000000000001E-2</v>
      </c>
      <c r="I88">
        <v>1128.816077</v>
      </c>
      <c r="J88">
        <v>902.53956000000005</v>
      </c>
      <c r="K88">
        <v>226.27651700000001</v>
      </c>
      <c r="L88">
        <v>7.1000000000000005E-5</v>
      </c>
      <c r="M88">
        <v>498452.96006700001</v>
      </c>
      <c r="N88">
        <v>11.618798</v>
      </c>
      <c r="O88">
        <v>7.6788369999999997</v>
      </c>
      <c r="P88">
        <v>108.302815</v>
      </c>
      <c r="Q88">
        <v>2.489773</v>
      </c>
      <c r="R88">
        <v>29.100422999999999</v>
      </c>
      <c r="S88">
        <v>1.6608419999999999</v>
      </c>
      <c r="T88">
        <v>43.038412999999998</v>
      </c>
      <c r="U88">
        <v>8.9187000000000002E-2</v>
      </c>
      <c r="V88">
        <v>0.54591199999999995</v>
      </c>
      <c r="W88">
        <v>24.097152999999999</v>
      </c>
      <c r="X88">
        <v>0.27212799999999998</v>
      </c>
      <c r="Y88">
        <v>2.017363</v>
      </c>
      <c r="Z88">
        <v>0.28329599999999999</v>
      </c>
      <c r="AA88">
        <v>0.124628</v>
      </c>
      <c r="AB88">
        <v>47.139743000000003</v>
      </c>
      <c r="AC88">
        <v>7.6985000000000001</v>
      </c>
      <c r="AD88">
        <v>40.972316999999997</v>
      </c>
      <c r="AE88">
        <v>0.15865399999999999</v>
      </c>
      <c r="AF88">
        <v>196.103396</v>
      </c>
      <c r="AG88">
        <v>0.61704800000000004</v>
      </c>
      <c r="AH88">
        <v>2.2366609999999998</v>
      </c>
      <c r="AI88">
        <v>10.488327999999999</v>
      </c>
      <c r="AJ88">
        <v>0.17984800000000001</v>
      </c>
      <c r="AK88">
        <v>0.78953899999999999</v>
      </c>
      <c r="AL88">
        <v>6.0552000000000002E-2</v>
      </c>
      <c r="AM88">
        <v>3.4643E-2</v>
      </c>
      <c r="AN88">
        <v>2.8617E-2</v>
      </c>
      <c r="AO88">
        <v>2.8617E-2</v>
      </c>
      <c r="AP88">
        <v>2.8746010000000002</v>
      </c>
      <c r="AQ88">
        <f t="shared" si="0"/>
        <v>2.174601</v>
      </c>
      <c r="AR88" s="21">
        <f t="shared" si="1"/>
        <v>1.7572448336717551E-2</v>
      </c>
      <c r="AS88" s="21"/>
      <c r="AT88" s="21">
        <f t="shared" si="8"/>
        <v>1.6848623270626233E-5</v>
      </c>
      <c r="AU88" s="21">
        <f t="shared" si="2"/>
        <v>1.2221115700442684E-3</v>
      </c>
      <c r="AV88" s="21">
        <f t="shared" si="3"/>
        <v>5.318325311113798E-4</v>
      </c>
      <c r="AW88" s="21"/>
      <c r="AX88" s="21">
        <f t="shared" si="4"/>
        <v>-4.5232198431222059E-7</v>
      </c>
      <c r="AY88" s="21">
        <f t="shared" si="11"/>
        <v>37.84427714241636</v>
      </c>
      <c r="AZ88" s="22">
        <f t="shared" si="12"/>
        <v>37.214939277862129</v>
      </c>
      <c r="BA88" s="22">
        <f t="shared" si="7"/>
        <v>0.62933786455423046</v>
      </c>
      <c r="BB88" s="22"/>
      <c r="BC88" s="22"/>
      <c r="BD88" s="22"/>
      <c r="BE88" s="22"/>
      <c r="BF88" s="22"/>
      <c r="BG88" s="21"/>
    </row>
    <row r="89" spans="1:59" x14ac:dyDescent="0.3">
      <c r="A89">
        <v>38</v>
      </c>
      <c r="B89">
        <v>43.888630999999997</v>
      </c>
      <c r="C89">
        <v>1.3484050000000001</v>
      </c>
      <c r="D89">
        <v>129.31935300000001</v>
      </c>
      <c r="E89">
        <v>3.9500000000000001E-4</v>
      </c>
      <c r="F89">
        <v>180.219571</v>
      </c>
      <c r="G89">
        <v>10.566361000000001</v>
      </c>
      <c r="H89">
        <v>3.2403000000000001E-2</v>
      </c>
      <c r="I89">
        <v>1129.0923089999999</v>
      </c>
      <c r="J89">
        <v>904.65283199999999</v>
      </c>
      <c r="K89">
        <v>224.43947600000001</v>
      </c>
      <c r="L89">
        <v>7.1000000000000005E-5</v>
      </c>
      <c r="M89">
        <v>498434.851478</v>
      </c>
      <c r="N89">
        <v>10.875470999999999</v>
      </c>
      <c r="O89">
        <v>7.2331180000000002</v>
      </c>
      <c r="P89">
        <v>125.57462099999999</v>
      </c>
      <c r="Q89">
        <v>2.595297</v>
      </c>
      <c r="R89">
        <v>34.167197000000002</v>
      </c>
      <c r="S89">
        <v>1.6601349999999999</v>
      </c>
      <c r="T89">
        <v>49.923304999999999</v>
      </c>
      <c r="U89">
        <v>9.6770999999999996E-2</v>
      </c>
      <c r="V89">
        <v>0.64119700000000002</v>
      </c>
      <c r="W89">
        <v>27.938379000000001</v>
      </c>
      <c r="X89">
        <v>0.295128</v>
      </c>
      <c r="Y89">
        <v>2.3683239999999999</v>
      </c>
      <c r="Z89">
        <v>0.294765</v>
      </c>
      <c r="AA89">
        <v>0.124621</v>
      </c>
      <c r="AB89">
        <v>54.646234999999997</v>
      </c>
      <c r="AC89">
        <v>8.0759650000000001</v>
      </c>
      <c r="AD89">
        <v>48.414093999999999</v>
      </c>
      <c r="AE89">
        <v>0.158555</v>
      </c>
      <c r="AF89">
        <v>227.472084</v>
      </c>
      <c r="AG89">
        <v>0.67390000000000005</v>
      </c>
      <c r="AH89">
        <v>2.6442580000000002</v>
      </c>
      <c r="AI89">
        <v>12.157733</v>
      </c>
      <c r="AJ89">
        <v>0.19628399999999999</v>
      </c>
      <c r="AK89">
        <v>0.93278300000000003</v>
      </c>
      <c r="AL89">
        <v>6.3001000000000001E-2</v>
      </c>
      <c r="AM89">
        <v>3.4639000000000003E-2</v>
      </c>
      <c r="AN89">
        <v>2.8631E-2</v>
      </c>
      <c r="AO89">
        <v>2.8631E-2</v>
      </c>
      <c r="AP89">
        <v>2.8756599999999999</v>
      </c>
      <c r="AQ89">
        <f t="shared" si="0"/>
        <v>2.1756599999999997</v>
      </c>
      <c r="AR89" s="21">
        <f t="shared" si="1"/>
        <v>1.5581149918109577E-2</v>
      </c>
      <c r="AS89" s="21"/>
      <c r="AT89" s="21">
        <f t="shared" si="8"/>
        <v>1.2495224558368021E-5</v>
      </c>
      <c r="AU89" s="21">
        <f t="shared" si="2"/>
        <v>1.0509052692669698E-3</v>
      </c>
      <c r="AV89" s="21">
        <f t="shared" si="3"/>
        <v>4.5723708777219255E-4</v>
      </c>
      <c r="AW89" s="21"/>
      <c r="AX89" s="21">
        <f t="shared" si="4"/>
        <v>-1.3208498472749852E-7</v>
      </c>
      <c r="AY89" s="21">
        <f t="shared" si="11"/>
        <v>43.888667601160833</v>
      </c>
      <c r="AZ89" s="22">
        <f t="shared" si="12"/>
        <v>43.040007141939626</v>
      </c>
      <c r="BA89" s="22">
        <f t="shared" si="7"/>
        <v>0.84866045922120747</v>
      </c>
      <c r="BB89" s="22"/>
      <c r="BC89" s="22"/>
      <c r="BD89" s="22"/>
      <c r="BE89" s="22"/>
      <c r="BF89" s="22"/>
      <c r="BG89" s="21"/>
    </row>
    <row r="90" spans="1:59" x14ac:dyDescent="0.3">
      <c r="A90">
        <v>39</v>
      </c>
      <c r="B90">
        <v>50.900218000000002</v>
      </c>
      <c r="C90">
        <v>1.3484849999999999</v>
      </c>
      <c r="D90">
        <v>149.924316</v>
      </c>
      <c r="E90">
        <v>0</v>
      </c>
      <c r="F90">
        <v>208.95872499999999</v>
      </c>
      <c r="G90">
        <v>9.9047610000000006</v>
      </c>
      <c r="H90">
        <v>3.7569999999999999E-2</v>
      </c>
      <c r="I90">
        <v>1129.0700979999999</v>
      </c>
      <c r="J90">
        <v>906.63378499999999</v>
      </c>
      <c r="K90">
        <v>222.43631300000001</v>
      </c>
      <c r="L90">
        <v>7.1000000000000005E-5</v>
      </c>
      <c r="M90">
        <v>498417.87673800002</v>
      </c>
      <c r="N90">
        <v>10.169986</v>
      </c>
      <c r="O90">
        <v>6.804754</v>
      </c>
      <c r="P90">
        <v>145.60813400000001</v>
      </c>
      <c r="Q90">
        <v>2.7029510000000001</v>
      </c>
      <c r="R90">
        <v>40.085599000000002</v>
      </c>
      <c r="S90">
        <v>1.6595089999999999</v>
      </c>
      <c r="T90">
        <v>57.909655999999998</v>
      </c>
      <c r="U90">
        <v>0.10491</v>
      </c>
      <c r="V90">
        <v>0.75251000000000001</v>
      </c>
      <c r="W90">
        <v>32.393590000000003</v>
      </c>
      <c r="X90">
        <v>0.31980900000000001</v>
      </c>
      <c r="Y90">
        <v>2.7782589999999998</v>
      </c>
      <c r="Z90">
        <v>0.30671300000000001</v>
      </c>
      <c r="AA90">
        <v>0.124614</v>
      </c>
      <c r="AB90">
        <v>63.351796</v>
      </c>
      <c r="AC90">
        <v>8.4620829999999998</v>
      </c>
      <c r="AD90">
        <v>57.146838000000002</v>
      </c>
      <c r="AE90">
        <v>0.158466</v>
      </c>
      <c r="AF90">
        <v>263.85887600000001</v>
      </c>
      <c r="AG90">
        <v>0.73512599999999995</v>
      </c>
      <c r="AH90">
        <v>3.1226790000000002</v>
      </c>
      <c r="AI90">
        <v>14.093712999999999</v>
      </c>
      <c r="AJ90">
        <v>0.21398400000000001</v>
      </c>
      <c r="AK90">
        <v>1.1008629999999999</v>
      </c>
      <c r="AL90">
        <v>6.5551999999999999E-2</v>
      </c>
      <c r="AM90">
        <v>3.4636E-2</v>
      </c>
      <c r="AN90">
        <v>2.8629999999999999E-2</v>
      </c>
      <c r="AO90">
        <v>2.8629999999999999E-2</v>
      </c>
      <c r="AP90">
        <v>2.875575</v>
      </c>
      <c r="AQ90">
        <f t="shared" si="0"/>
        <v>2.1755750000000003</v>
      </c>
      <c r="AR90" s="21">
        <f t="shared" si="1"/>
        <v>1.3802896408345526E-2</v>
      </c>
      <c r="AS90" s="21"/>
      <c r="AT90" s="21">
        <f t="shared" si="8"/>
        <v>9.2661205414728544E-6</v>
      </c>
      <c r="AU90" s="21">
        <f t="shared" si="2"/>
        <v>9.036736942228356E-4</v>
      </c>
      <c r="AV90" s="21">
        <f t="shared" si="3"/>
        <v>3.9310581975052038E-4</v>
      </c>
      <c r="AW90" s="21"/>
      <c r="AX90" s="21">
        <f t="shared" si="4"/>
        <v>-7.0981901245659174E-7</v>
      </c>
      <c r="AY90" s="21">
        <f t="shared" si="11"/>
        <v>50.900177573285617</v>
      </c>
      <c r="AZ90" s="22">
        <f t="shared" si="12"/>
        <v>49.755888897875082</v>
      </c>
      <c r="BA90" s="22">
        <f t="shared" si="7"/>
        <v>1.1442886754105359</v>
      </c>
      <c r="BB90" s="22"/>
      <c r="BC90" s="22"/>
      <c r="BD90" s="22"/>
      <c r="BE90" s="22"/>
      <c r="BF90" s="22"/>
      <c r="BG90" s="21"/>
    </row>
    <row r="91" spans="1:59" x14ac:dyDescent="0.3">
      <c r="A91">
        <v>40</v>
      </c>
      <c r="B91">
        <v>59.034408999999997</v>
      </c>
      <c r="C91">
        <v>1.3485579999999999</v>
      </c>
      <c r="D91">
        <v>173.82280800000001</v>
      </c>
      <c r="E91">
        <v>1.0610000000000001E-3</v>
      </c>
      <c r="F91">
        <v>242.293273</v>
      </c>
      <c r="G91">
        <v>9.2752429999999997</v>
      </c>
      <c r="H91">
        <v>4.3563999999999999E-2</v>
      </c>
      <c r="I91">
        <v>1128.7697350000001</v>
      </c>
      <c r="J91">
        <v>908.488833</v>
      </c>
      <c r="K91">
        <v>220.280902</v>
      </c>
      <c r="L91">
        <v>7.1000000000000005E-5</v>
      </c>
      <c r="M91">
        <v>498401.98086299998</v>
      </c>
      <c r="N91">
        <v>9.501735</v>
      </c>
      <c r="O91">
        <v>6.3941400000000002</v>
      </c>
      <c r="P91">
        <v>168.845923</v>
      </c>
      <c r="Q91">
        <v>2.8127770000000001</v>
      </c>
      <c r="R91">
        <v>46.995393</v>
      </c>
      <c r="S91">
        <v>1.6589609999999999</v>
      </c>
      <c r="T91">
        <v>67.173688999999996</v>
      </c>
      <c r="U91">
        <v>0.11364</v>
      </c>
      <c r="V91">
        <v>0.88247900000000001</v>
      </c>
      <c r="W91">
        <v>37.561293999999997</v>
      </c>
      <c r="X91">
        <v>0.34628799999999998</v>
      </c>
      <c r="Y91">
        <v>3.2568519999999999</v>
      </c>
      <c r="Z91">
        <v>0.31915700000000002</v>
      </c>
      <c r="AA91">
        <v>0.124609</v>
      </c>
      <c r="AB91">
        <v>73.448477999999994</v>
      </c>
      <c r="AC91">
        <v>8.8568180000000005</v>
      </c>
      <c r="AD91">
        <v>67.386312000000004</v>
      </c>
      <c r="AE91">
        <v>0.158385</v>
      </c>
      <c r="AF91">
        <v>306.06659100000002</v>
      </c>
      <c r="AG91">
        <v>0.80101199999999995</v>
      </c>
      <c r="AH91">
        <v>3.6837469999999999</v>
      </c>
      <c r="AI91">
        <v>16.339012</v>
      </c>
      <c r="AJ91">
        <v>0.23303099999999999</v>
      </c>
      <c r="AK91">
        <v>1.2979309999999999</v>
      </c>
      <c r="AL91">
        <v>6.8209000000000006E-2</v>
      </c>
      <c r="AM91">
        <v>3.4632999999999997E-2</v>
      </c>
      <c r="AN91">
        <v>2.8614000000000001E-2</v>
      </c>
      <c r="AO91">
        <v>2.8614000000000001E-2</v>
      </c>
      <c r="AP91">
        <v>2.8744230000000002</v>
      </c>
      <c r="AQ91">
        <f t="shared" si="0"/>
        <v>2.174423</v>
      </c>
      <c r="AR91" s="21">
        <f t="shared" si="1"/>
        <v>1.2217087049039309E-2</v>
      </c>
      <c r="AS91" s="21"/>
      <c r="AT91" s="21">
        <f t="shared" si="8"/>
        <v>6.8711323810120548E-6</v>
      </c>
      <c r="AU91" s="21">
        <f t="shared" si="2"/>
        <v>7.7706359523686266E-4</v>
      </c>
      <c r="AV91" s="21">
        <f t="shared" si="3"/>
        <v>3.379681592216438E-4</v>
      </c>
      <c r="AW91" s="21"/>
      <c r="AX91" s="21">
        <f t="shared" si="4"/>
        <v>-2.065399797857026E-7</v>
      </c>
      <c r="AY91" s="21">
        <f t="shared" si="11"/>
        <v>59.034469429640296</v>
      </c>
      <c r="AZ91" s="22">
        <f t="shared" si="12"/>
        <v>57.491358808251078</v>
      </c>
      <c r="BA91" s="22">
        <f t="shared" si="7"/>
        <v>1.5431106213892178</v>
      </c>
      <c r="BB91" s="22"/>
      <c r="BC91" s="22"/>
      <c r="BD91" s="22"/>
      <c r="BE91" s="22"/>
      <c r="BF91" s="22"/>
      <c r="BG91" s="21"/>
    </row>
    <row r="92" spans="1:59" x14ac:dyDescent="0.3">
      <c r="A92">
        <v>41</v>
      </c>
      <c r="B92">
        <v>68.470465000000004</v>
      </c>
      <c r="C92">
        <v>1.348633</v>
      </c>
      <c r="D92">
        <v>201.54072199999999</v>
      </c>
      <c r="E92">
        <v>0</v>
      </c>
      <c r="F92">
        <v>280.958281</v>
      </c>
      <c r="G92">
        <v>8.6775230000000008</v>
      </c>
      <c r="H92">
        <v>5.0515999999999998E-2</v>
      </c>
      <c r="I92">
        <v>1128.2110479999999</v>
      </c>
      <c r="J92">
        <v>910.22433799999999</v>
      </c>
      <c r="K92">
        <v>217.98670999999999</v>
      </c>
      <c r="L92">
        <v>7.1000000000000005E-5</v>
      </c>
      <c r="M92">
        <v>498387.10935899999</v>
      </c>
      <c r="N92">
        <v>8.8699670000000008</v>
      </c>
      <c r="O92">
        <v>6.0015369999999999</v>
      </c>
      <c r="P92">
        <v>195.80061000000001</v>
      </c>
      <c r="Q92">
        <v>2.9248159999999999</v>
      </c>
      <c r="R92">
        <v>55.058346</v>
      </c>
      <c r="S92">
        <v>1.6584829999999999</v>
      </c>
      <c r="T92">
        <v>77.919825000000003</v>
      </c>
      <c r="U92">
        <v>0.123001</v>
      </c>
      <c r="V92">
        <v>1.034152</v>
      </c>
      <c r="W92">
        <v>43.555197999999997</v>
      </c>
      <c r="X92">
        <v>0.37468499999999999</v>
      </c>
      <c r="Y92">
        <v>3.8152979999999999</v>
      </c>
      <c r="Z92">
        <v>0.33212000000000003</v>
      </c>
      <c r="AA92">
        <v>0.12460499999999999</v>
      </c>
      <c r="AB92">
        <v>85.158726000000001</v>
      </c>
      <c r="AC92">
        <v>9.2601410000000008</v>
      </c>
      <c r="AD92">
        <v>79.382526999999996</v>
      </c>
      <c r="AE92">
        <v>0.15831300000000001</v>
      </c>
      <c r="AF92">
        <v>355.02649600000001</v>
      </c>
      <c r="AG92">
        <v>0.87187000000000003</v>
      </c>
      <c r="AH92">
        <v>4.3412009999999999</v>
      </c>
      <c r="AI92">
        <v>18.942972999999999</v>
      </c>
      <c r="AJ92">
        <v>0.25351499999999999</v>
      </c>
      <c r="AK92">
        <v>1.5287949999999999</v>
      </c>
      <c r="AL92">
        <v>7.0976999999999998E-2</v>
      </c>
      <c r="AM92">
        <v>3.4630000000000001E-2</v>
      </c>
      <c r="AN92">
        <v>2.8586E-2</v>
      </c>
      <c r="AO92">
        <v>2.8586E-2</v>
      </c>
      <c r="AP92">
        <v>2.8722810000000001</v>
      </c>
      <c r="AQ92">
        <f t="shared" si="0"/>
        <v>2.1722809999999999</v>
      </c>
      <c r="AR92" s="21">
        <f t="shared" si="1"/>
        <v>1.0804679541010973E-2</v>
      </c>
      <c r="AS92" s="21"/>
      <c r="AT92" s="21">
        <f t="shared" si="8"/>
        <v>5.0948867342057143E-6</v>
      </c>
      <c r="AU92" s="21">
        <f t="shared" si="2"/>
        <v>6.6818330721136489E-4</v>
      </c>
      <c r="AV92" s="21">
        <f t="shared" si="3"/>
        <v>2.9056448085959801E-4</v>
      </c>
      <c r="AW92" s="21"/>
      <c r="AX92" s="21">
        <f t="shared" si="4"/>
        <v>-6.07125016927057E-7</v>
      </c>
      <c r="AY92" s="21">
        <f t="shared" si="11"/>
        <v>68.470311640234712</v>
      </c>
      <c r="AZ92" s="22">
        <f t="shared" si="12"/>
        <v>66.389418957027459</v>
      </c>
      <c r="BA92" s="22">
        <f t="shared" si="7"/>
        <v>2.080892683207253</v>
      </c>
      <c r="BB92" s="22"/>
      <c r="BC92" s="22"/>
      <c r="BD92" s="22"/>
      <c r="BE92" s="22"/>
      <c r="BF92" s="22"/>
      <c r="BG92" s="21"/>
    </row>
    <row r="93" spans="1:59" x14ac:dyDescent="0.3">
      <c r="A93">
        <v>42</v>
      </c>
      <c r="B93">
        <v>79.417558999999997</v>
      </c>
      <c r="C93">
        <v>1.3487009999999999</v>
      </c>
      <c r="D93">
        <v>233.690404</v>
      </c>
      <c r="E93">
        <v>0</v>
      </c>
      <c r="F93">
        <v>325.80819100000002</v>
      </c>
      <c r="G93">
        <v>8.1110609999999994</v>
      </c>
      <c r="H93">
        <v>5.858E-2</v>
      </c>
      <c r="I93">
        <v>1127.4132810000001</v>
      </c>
      <c r="J93">
        <v>911.84654999999998</v>
      </c>
      <c r="K93">
        <v>215.566731</v>
      </c>
      <c r="L93">
        <v>7.1000000000000005E-5</v>
      </c>
      <c r="M93">
        <v>498373.20865500002</v>
      </c>
      <c r="N93">
        <v>8.2736940000000008</v>
      </c>
      <c r="O93">
        <v>5.6270100000000003</v>
      </c>
      <c r="P93">
        <v>227.06807000000001</v>
      </c>
      <c r="Q93">
        <v>3.0391249999999999</v>
      </c>
      <c r="R93">
        <v>64.463121000000001</v>
      </c>
      <c r="S93">
        <v>1.6580729999999999</v>
      </c>
      <c r="T93">
        <v>90.385187000000002</v>
      </c>
      <c r="U93">
        <v>0.13303599999999999</v>
      </c>
      <c r="V93">
        <v>1.211071</v>
      </c>
      <c r="W93">
        <v>50.507980000000003</v>
      </c>
      <c r="X93">
        <v>0.40513300000000002</v>
      </c>
      <c r="Y93">
        <v>4.4666750000000004</v>
      </c>
      <c r="Z93">
        <v>0.34561900000000001</v>
      </c>
      <c r="AA93">
        <v>0.124602</v>
      </c>
      <c r="AB93">
        <v>98.741107999999997</v>
      </c>
      <c r="AC93">
        <v>9.6720790000000001</v>
      </c>
      <c r="AD93">
        <v>93.427273</v>
      </c>
      <c r="AE93">
        <v>0.158249</v>
      </c>
      <c r="AF93">
        <v>411.81885199999999</v>
      </c>
      <c r="AG93">
        <v>0.94802399999999998</v>
      </c>
      <c r="AH93">
        <v>5.1110199999999999</v>
      </c>
      <c r="AI93">
        <v>21.963166999999999</v>
      </c>
      <c r="AJ93">
        <v>0.27553299999999997</v>
      </c>
      <c r="AK93">
        <v>1.799072</v>
      </c>
      <c r="AL93">
        <v>7.3858999999999994E-2</v>
      </c>
      <c r="AM93">
        <v>3.4627999999999999E-2</v>
      </c>
      <c r="AN93">
        <v>2.8545000000000001E-2</v>
      </c>
      <c r="AO93">
        <v>2.8545000000000001E-2</v>
      </c>
      <c r="AP93">
        <v>2.8692190000000002</v>
      </c>
      <c r="AQ93">
        <f t="shared" si="0"/>
        <v>2.169219</v>
      </c>
      <c r="AR93" s="21">
        <f t="shared" si="1"/>
        <v>9.54821819422501E-3</v>
      </c>
      <c r="AS93" s="21"/>
      <c r="AT93" s="21">
        <f t="shared" si="8"/>
        <v>3.7776250882928943E-6</v>
      </c>
      <c r="AU93" s="21">
        <f t="shared" si="2"/>
        <v>5.7455360280773905E-4</v>
      </c>
      <c r="AV93" s="21">
        <f t="shared" si="3"/>
        <v>2.4980965967599789E-4</v>
      </c>
      <c r="AW93" s="21"/>
      <c r="AX93" s="21">
        <f t="shared" si="4"/>
        <v>-8.7678397164836497E-7</v>
      </c>
      <c r="AY93" s="21">
        <f t="shared" si="11"/>
        <v>79.417590630043406</v>
      </c>
      <c r="AZ93" s="22">
        <f t="shared" si="12"/>
        <v>76.611023282985883</v>
      </c>
      <c r="BA93" s="22">
        <f t="shared" si="7"/>
        <v>2.8065673470575234</v>
      </c>
      <c r="BB93" s="22"/>
      <c r="BC93" s="22"/>
      <c r="BD93" s="22"/>
      <c r="BE93" s="22"/>
      <c r="BF93" s="22"/>
      <c r="BG93" s="21"/>
    </row>
    <row r="94" spans="1:59" x14ac:dyDescent="0.3">
      <c r="A94">
        <v>43</v>
      </c>
      <c r="B94">
        <v>92.117787000000007</v>
      </c>
      <c r="C94">
        <v>1.3487640000000001</v>
      </c>
      <c r="D94">
        <v>270.98129</v>
      </c>
      <c r="E94">
        <v>0</v>
      </c>
      <c r="F94">
        <v>377.83354300000002</v>
      </c>
      <c r="G94">
        <v>7.5751970000000002</v>
      </c>
      <c r="H94">
        <v>6.7933999999999994E-2</v>
      </c>
      <c r="I94">
        <v>1126.395041</v>
      </c>
      <c r="J94">
        <v>913.36158899999998</v>
      </c>
      <c r="K94">
        <v>213.03345100000001</v>
      </c>
      <c r="L94">
        <v>7.1000000000000005E-5</v>
      </c>
      <c r="M94">
        <v>498360.22631200001</v>
      </c>
      <c r="N94">
        <v>7.7118310000000001</v>
      </c>
      <c r="O94">
        <v>5.2705109999999999</v>
      </c>
      <c r="P94">
        <v>263.33909699999998</v>
      </c>
      <c r="Q94">
        <v>3.1557629999999999</v>
      </c>
      <c r="R94">
        <v>75.428454000000002</v>
      </c>
      <c r="S94">
        <v>1.6577280000000001</v>
      </c>
      <c r="T94">
        <v>104.844842</v>
      </c>
      <c r="U94">
        <v>0.143791</v>
      </c>
      <c r="V94">
        <v>1.4173480000000001</v>
      </c>
      <c r="W94">
        <v>58.573194999999998</v>
      </c>
      <c r="X94">
        <v>0.437774</v>
      </c>
      <c r="Y94">
        <v>5.2261340000000001</v>
      </c>
      <c r="Z94">
        <v>0.35967900000000003</v>
      </c>
      <c r="AA94">
        <v>0.1246</v>
      </c>
      <c r="AB94">
        <v>114.495368</v>
      </c>
      <c r="AC94">
        <v>10.092677</v>
      </c>
      <c r="AD94">
        <v>109.85914</v>
      </c>
      <c r="AE94">
        <v>0.158192</v>
      </c>
      <c r="AF94">
        <v>477.69675999999998</v>
      </c>
      <c r="AG94">
        <v>1.0298290000000001</v>
      </c>
      <c r="AH94">
        <v>6.0117719999999997</v>
      </c>
      <c r="AI94">
        <v>25.466221999999998</v>
      </c>
      <c r="AJ94">
        <v>0.29918699999999998</v>
      </c>
      <c r="AK94">
        <v>2.115275</v>
      </c>
      <c r="AL94">
        <v>7.6860999999999999E-2</v>
      </c>
      <c r="AM94">
        <v>3.4625999999999997E-2</v>
      </c>
      <c r="AN94">
        <v>2.8492E-2</v>
      </c>
      <c r="AO94">
        <v>2.8492E-2</v>
      </c>
      <c r="AP94">
        <v>2.8653080000000002</v>
      </c>
      <c r="AQ94">
        <f t="shared" si="0"/>
        <v>2.1653080000000005</v>
      </c>
      <c r="AR94" s="21">
        <f t="shared" si="1"/>
        <v>8.4317257241747195E-3</v>
      </c>
      <c r="AS94" s="21"/>
      <c r="AT94" s="21">
        <f t="shared" si="8"/>
        <v>2.8008050988111293E-6</v>
      </c>
      <c r="AU94" s="21">
        <f t="shared" si="2"/>
        <v>4.9404010052890763E-4</v>
      </c>
      <c r="AV94" s="21">
        <f t="shared" si="3"/>
        <v>2.1477058261957867E-4</v>
      </c>
      <c r="AW94" s="21"/>
      <c r="AX94" s="21">
        <f t="shared" si="4"/>
        <v>5.0015970032291079E-8</v>
      </c>
      <c r="AY94" s="21">
        <f t="shared" si="11"/>
        <v>92.117908036151732</v>
      </c>
      <c r="AZ94" s="22">
        <f t="shared" si="12"/>
        <v>88.332730520732298</v>
      </c>
      <c r="BA94" s="22">
        <f t="shared" si="7"/>
        <v>3.7851775154194343</v>
      </c>
      <c r="BB94" s="22"/>
      <c r="BC94" s="22"/>
      <c r="BD94" s="22"/>
      <c r="BE94" s="22"/>
      <c r="BF94" s="22"/>
      <c r="BG94" s="21"/>
    </row>
    <row r="95" spans="1:59" x14ac:dyDescent="0.3">
      <c r="A95">
        <v>44</v>
      </c>
      <c r="B95">
        <v>106.852253</v>
      </c>
      <c r="C95">
        <v>1.348822</v>
      </c>
      <c r="D95">
        <v>314.23803800000002</v>
      </c>
      <c r="E95">
        <v>1.918E-3</v>
      </c>
      <c r="F95">
        <v>438.18388199999998</v>
      </c>
      <c r="G95">
        <v>7.0691329999999999</v>
      </c>
      <c r="H95">
        <v>7.8784999999999994E-2</v>
      </c>
      <c r="I95">
        <v>1125.1742400000001</v>
      </c>
      <c r="J95">
        <v>914.77541599999995</v>
      </c>
      <c r="K95">
        <v>210.39882399999999</v>
      </c>
      <c r="L95">
        <v>7.1000000000000005E-5</v>
      </c>
      <c r="M95">
        <v>498348.11126099998</v>
      </c>
      <c r="N95">
        <v>7.1831820000000004</v>
      </c>
      <c r="O95">
        <v>4.93187</v>
      </c>
      <c r="P95">
        <v>305.41537799999998</v>
      </c>
      <c r="Q95">
        <v>3.2747950000000001</v>
      </c>
      <c r="R95">
        <v>88.208513999999994</v>
      </c>
      <c r="S95">
        <v>1.6574420000000001</v>
      </c>
      <c r="T95">
        <v>121.617863</v>
      </c>
      <c r="U95">
        <v>0.15531600000000001</v>
      </c>
      <c r="V95">
        <v>1.6577599999999999</v>
      </c>
      <c r="W95">
        <v>67.929137999999995</v>
      </c>
      <c r="X95">
        <v>0.47275899999999998</v>
      </c>
      <c r="Y95">
        <v>6.1112849999999996</v>
      </c>
      <c r="Z95">
        <v>0.37431999999999999</v>
      </c>
      <c r="AA95">
        <v>0.124599</v>
      </c>
      <c r="AB95">
        <v>132.76936499999999</v>
      </c>
      <c r="AC95">
        <v>10.522012999999999</v>
      </c>
      <c r="AD95">
        <v>129.07183900000001</v>
      </c>
      <c r="AE95">
        <v>0.158142</v>
      </c>
      <c r="AF95">
        <v>554.11380699999995</v>
      </c>
      <c r="AG95">
        <v>1.117659</v>
      </c>
      <c r="AH95">
        <v>7.0650320000000004</v>
      </c>
      <c r="AI95">
        <v>29.529501</v>
      </c>
      <c r="AJ95">
        <v>0.32458700000000001</v>
      </c>
      <c r="AK95">
        <v>2.4849830000000002</v>
      </c>
      <c r="AL95">
        <v>7.9988000000000004E-2</v>
      </c>
      <c r="AM95">
        <v>3.4625000000000003E-2</v>
      </c>
      <c r="AN95">
        <v>2.8428999999999999E-2</v>
      </c>
      <c r="AO95">
        <v>2.8428999999999999E-2</v>
      </c>
      <c r="AP95">
        <v>2.8606150000000001</v>
      </c>
      <c r="AQ95">
        <f t="shared" si="0"/>
        <v>2.160615</v>
      </c>
      <c r="AR95" s="21">
        <f t="shared" si="1"/>
        <v>7.4406490696611958E-3</v>
      </c>
      <c r="AS95" s="21"/>
      <c r="AT95" s="21">
        <f t="shared" si="8"/>
        <v>2.0764823666956272E-6</v>
      </c>
      <c r="AU95" s="21">
        <f t="shared" si="2"/>
        <v>4.2480597849477571E-4</v>
      </c>
      <c r="AV95" s="21">
        <f t="shared" si="3"/>
        <v>1.8464640357070819E-4</v>
      </c>
      <c r="AW95" s="21"/>
      <c r="AX95" s="21">
        <f t="shared" si="4"/>
        <v>2.5371794265538483E-7</v>
      </c>
      <c r="AY95" s="21">
        <f t="shared" si="11"/>
        <v>106.85238314265126</v>
      </c>
      <c r="AZ95" s="22">
        <f t="shared" si="12"/>
        <v>101.74723525554293</v>
      </c>
      <c r="BA95" s="22">
        <f t="shared" si="7"/>
        <v>5.1051478871083305</v>
      </c>
      <c r="BB95" s="22"/>
      <c r="BC95" s="22"/>
      <c r="BD95" s="22"/>
      <c r="BE95" s="22"/>
      <c r="BF95" s="22"/>
      <c r="BG95" s="21"/>
    </row>
    <row r="96" spans="1:59" x14ac:dyDescent="0.3">
      <c r="A96">
        <v>45</v>
      </c>
      <c r="B96">
        <v>123.94584399999999</v>
      </c>
      <c r="C96">
        <v>1.348881</v>
      </c>
      <c r="D96">
        <v>364.41265399999997</v>
      </c>
      <c r="E96">
        <v>-1.1119999999999999E-3</v>
      </c>
      <c r="F96">
        <v>508.19123500000001</v>
      </c>
      <c r="G96">
        <v>6.5919930000000004</v>
      </c>
      <c r="H96">
        <v>9.1371999999999995E-2</v>
      </c>
      <c r="I96">
        <v>1123.7680680000001</v>
      </c>
      <c r="J96">
        <v>916.09381499999995</v>
      </c>
      <c r="K96">
        <v>207.67425299999999</v>
      </c>
      <c r="L96">
        <v>7.1000000000000005E-5</v>
      </c>
      <c r="M96">
        <v>498336.813929</v>
      </c>
      <c r="N96">
        <v>6.6864999999999997</v>
      </c>
      <c r="O96">
        <v>4.6108320000000003</v>
      </c>
      <c r="P96">
        <v>354.22586899999999</v>
      </c>
      <c r="Q96">
        <v>3.396293</v>
      </c>
      <c r="R96">
        <v>103.097618</v>
      </c>
      <c r="S96">
        <v>1.657208</v>
      </c>
      <c r="T96">
        <v>141.074375</v>
      </c>
      <c r="U96">
        <v>0.16766300000000001</v>
      </c>
      <c r="V96">
        <v>1.9378500000000001</v>
      </c>
      <c r="W96">
        <v>78.781863999999999</v>
      </c>
      <c r="X96">
        <v>0.51024700000000001</v>
      </c>
      <c r="Y96">
        <v>7.1425039999999997</v>
      </c>
      <c r="Z96">
        <v>0.389567</v>
      </c>
      <c r="AA96">
        <v>0.124599</v>
      </c>
      <c r="AB96">
        <v>153.96616900000001</v>
      </c>
      <c r="AC96">
        <v>10.960181</v>
      </c>
      <c r="AD96">
        <v>151.52160000000001</v>
      </c>
      <c r="AE96">
        <v>0.15809799999999999</v>
      </c>
      <c r="AF96">
        <v>642.75615300000004</v>
      </c>
      <c r="AG96">
        <v>1.2119230000000001</v>
      </c>
      <c r="AH96">
        <v>8.2958610000000004</v>
      </c>
      <c r="AI96">
        <v>34.24241</v>
      </c>
      <c r="AJ96">
        <v>0.35185100000000002</v>
      </c>
      <c r="AK96">
        <v>2.9169679999999998</v>
      </c>
      <c r="AL96">
        <v>8.3242999999999998E-2</v>
      </c>
      <c r="AM96">
        <v>3.4623000000000001E-2</v>
      </c>
      <c r="AN96">
        <v>2.8357E-2</v>
      </c>
      <c r="AO96">
        <v>2.8357E-2</v>
      </c>
      <c r="AP96">
        <v>2.8552029999999999</v>
      </c>
      <c r="AQ96">
        <f t="shared" si="0"/>
        <v>2.1552030000000002</v>
      </c>
      <c r="AR96" s="21">
        <f t="shared" si="1"/>
        <v>6.561748236485092E-3</v>
      </c>
      <c r="AS96" s="21"/>
      <c r="AT96" s="21">
        <f t="shared" si="8"/>
        <v>1.5394110871868069E-6</v>
      </c>
      <c r="AU96" s="21">
        <f t="shared" si="2"/>
        <v>3.6526970142386451E-4</v>
      </c>
      <c r="AV96" s="21">
        <f t="shared" si="3"/>
        <v>1.5874657117857305E-4</v>
      </c>
      <c r="AW96" s="21"/>
      <c r="AX96" s="21">
        <f t="shared" si="4"/>
        <v>8.313079717936489E-7</v>
      </c>
      <c r="AY96" s="21">
        <f t="shared" si="11"/>
        <v>123.94588841167689</v>
      </c>
      <c r="AZ96" s="22">
        <f t="shared" si="12"/>
        <v>117.06012818001091</v>
      </c>
      <c r="BA96" s="22">
        <f t="shared" si="7"/>
        <v>6.8857602316659836</v>
      </c>
      <c r="BB96" s="22"/>
      <c r="BC96" s="22"/>
      <c r="BD96" s="22"/>
      <c r="BE96" s="22"/>
      <c r="BF96" s="22"/>
      <c r="BG96" s="21"/>
    </row>
    <row r="97" spans="1:59" x14ac:dyDescent="0.3">
      <c r="A97">
        <v>46</v>
      </c>
      <c r="B97">
        <v>143.778581</v>
      </c>
      <c r="C97">
        <v>1.34893</v>
      </c>
      <c r="D97">
        <v>422.61772999999999</v>
      </c>
      <c r="E97">
        <v>2.5790000000000001E-3</v>
      </c>
      <c r="F97">
        <v>589.40519900000004</v>
      </c>
      <c r="G97">
        <v>6.1427519999999998</v>
      </c>
      <c r="H97">
        <v>0.105974</v>
      </c>
      <c r="I97">
        <v>1122.1929270000001</v>
      </c>
      <c r="J97">
        <v>917.32236499999999</v>
      </c>
      <c r="K97">
        <v>204.87056200000001</v>
      </c>
      <c r="L97">
        <v>7.1000000000000005E-5</v>
      </c>
      <c r="M97">
        <v>498326.28650400002</v>
      </c>
      <c r="N97">
        <v>6.2204160000000002</v>
      </c>
      <c r="O97">
        <v>4.3070079999999997</v>
      </c>
      <c r="P97">
        <v>410.85126500000001</v>
      </c>
      <c r="Q97">
        <v>3.5203389999999999</v>
      </c>
      <c r="R97">
        <v>120.439544</v>
      </c>
      <c r="S97">
        <v>1.6570290000000001</v>
      </c>
      <c r="T97">
        <v>163.64372399999999</v>
      </c>
      <c r="U97">
        <v>0.18088899999999999</v>
      </c>
      <c r="V97">
        <v>2.2640579999999999</v>
      </c>
      <c r="W97">
        <v>91.372395999999995</v>
      </c>
      <c r="X97">
        <v>0.55041799999999996</v>
      </c>
      <c r="Y97">
        <v>8.3436360000000001</v>
      </c>
      <c r="Z97">
        <v>0.40544400000000003</v>
      </c>
      <c r="AA97">
        <v>0.124599</v>
      </c>
      <c r="AB97">
        <v>178.55468200000001</v>
      </c>
      <c r="AC97">
        <v>11.407341000000001</v>
      </c>
      <c r="AD97">
        <v>177.74155500000001</v>
      </c>
      <c r="AE97">
        <v>0.15806100000000001</v>
      </c>
      <c r="AF97">
        <v>745.57973200000004</v>
      </c>
      <c r="AG97">
        <v>1.313048</v>
      </c>
      <c r="AH97">
        <v>9.7333870000000005</v>
      </c>
      <c r="AI97">
        <v>39.709522</v>
      </c>
      <c r="AJ97">
        <v>0.381106</v>
      </c>
      <c r="AK97">
        <v>3.4215010000000001</v>
      </c>
      <c r="AL97">
        <v>8.6634000000000003E-2</v>
      </c>
      <c r="AM97">
        <v>3.4622E-2</v>
      </c>
      <c r="AN97">
        <v>2.8275999999999999E-2</v>
      </c>
      <c r="AO97">
        <v>2.8275999999999999E-2</v>
      </c>
      <c r="AP97">
        <v>2.849132</v>
      </c>
      <c r="AQ97">
        <f t="shared" si="0"/>
        <v>2.1491319999999998</v>
      </c>
      <c r="AR97" s="21">
        <f t="shared" si="1"/>
        <v>5.7830575624563344E-3</v>
      </c>
      <c r="AS97" s="21"/>
      <c r="AT97" s="21">
        <f t="shared" si="8"/>
        <v>1.1412090228453714E-6</v>
      </c>
      <c r="AU97" s="21">
        <f t="shared" si="2"/>
        <v>3.1407640834140539E-4</v>
      </c>
      <c r="AV97" s="21">
        <f t="shared" si="3"/>
        <v>1.3648071175993758E-4</v>
      </c>
      <c r="AW97" s="21"/>
      <c r="AX97" s="21">
        <f t="shared" si="4"/>
        <v>8.8942803699865181E-7</v>
      </c>
      <c r="AY97" s="21">
        <f t="shared" si="11"/>
        <v>143.77834334977456</v>
      </c>
      <c r="AZ97" s="22">
        <f t="shared" si="12"/>
        <v>134.49033208850733</v>
      </c>
      <c r="BA97" s="22">
        <f t="shared" si="7"/>
        <v>9.2880112612672292</v>
      </c>
      <c r="BB97" s="22"/>
      <c r="BC97" s="22"/>
      <c r="BD97" s="22"/>
      <c r="BE97" s="22"/>
      <c r="BF97" s="22"/>
      <c r="BG97" s="21"/>
    </row>
    <row r="98" spans="1:59" x14ac:dyDescent="0.3">
      <c r="A98">
        <v>47</v>
      </c>
      <c r="B98">
        <v>166.78746899999999</v>
      </c>
      <c r="C98">
        <v>1.3489800000000001</v>
      </c>
      <c r="D98">
        <v>490.136146</v>
      </c>
      <c r="E98">
        <v>1.4959999999999999E-3</v>
      </c>
      <c r="F98">
        <v>683.61839099999997</v>
      </c>
      <c r="G98">
        <v>5.7203980000000003</v>
      </c>
      <c r="H98">
        <v>0.12291299999999999</v>
      </c>
      <c r="I98">
        <v>1120.4644499999999</v>
      </c>
      <c r="J98">
        <v>918.46644500000002</v>
      </c>
      <c r="K98">
        <v>201.998006</v>
      </c>
      <c r="L98">
        <v>7.1000000000000005E-5</v>
      </c>
      <c r="M98">
        <v>498316.48290900001</v>
      </c>
      <c r="N98">
        <v>5.7836059999999998</v>
      </c>
      <c r="O98">
        <v>4.0199889999999998</v>
      </c>
      <c r="P98">
        <v>476.54175099999998</v>
      </c>
      <c r="Q98">
        <v>3.6470129999999998</v>
      </c>
      <c r="R98">
        <v>140.63086699999999</v>
      </c>
      <c r="S98">
        <v>1.656895</v>
      </c>
      <c r="T98">
        <v>189.823948</v>
      </c>
      <c r="U98">
        <v>0.19505500000000001</v>
      </c>
      <c r="V98">
        <v>2.6438549999999998</v>
      </c>
      <c r="W98">
        <v>105.97788799999999</v>
      </c>
      <c r="X98">
        <v>0.59345400000000004</v>
      </c>
      <c r="Y98">
        <v>9.7421330000000008</v>
      </c>
      <c r="Z98">
        <v>0.42197600000000002</v>
      </c>
      <c r="AA98">
        <v>0.124599</v>
      </c>
      <c r="AB98">
        <v>207.077336</v>
      </c>
      <c r="AC98">
        <v>11.863642</v>
      </c>
      <c r="AD98">
        <v>208.34714700000001</v>
      </c>
      <c r="AE98">
        <v>0.15803</v>
      </c>
      <c r="AF98">
        <v>864.85342300000002</v>
      </c>
      <c r="AG98">
        <v>1.421503</v>
      </c>
      <c r="AH98">
        <v>11.411427</v>
      </c>
      <c r="AI98">
        <v>46.051090000000002</v>
      </c>
      <c r="AJ98">
        <v>0.41248699999999999</v>
      </c>
      <c r="AK98">
        <v>4.0104170000000003</v>
      </c>
      <c r="AL98">
        <v>9.0163999999999994E-2</v>
      </c>
      <c r="AM98">
        <v>3.4622E-2</v>
      </c>
      <c r="AN98">
        <v>2.8187E-2</v>
      </c>
      <c r="AO98">
        <v>2.8187E-2</v>
      </c>
      <c r="AP98">
        <v>2.84246</v>
      </c>
      <c r="AQ98">
        <f t="shared" si="0"/>
        <v>2.1424599999999998</v>
      </c>
      <c r="AR98" s="21">
        <f t="shared" si="1"/>
        <v>5.0937418942780845E-3</v>
      </c>
      <c r="AS98" s="21"/>
      <c r="AT98" s="21">
        <f t="shared" si="8"/>
        <v>8.4597920120785434E-7</v>
      </c>
      <c r="AU98" s="21">
        <f t="shared" si="2"/>
        <v>2.7005527925095065E-4</v>
      </c>
      <c r="AV98" s="21">
        <f t="shared" si="3"/>
        <v>1.1733797030386669E-4</v>
      </c>
      <c r="AW98" s="21"/>
      <c r="AX98" s="21">
        <f t="shared" si="4"/>
        <v>5.5289598321905942E-7</v>
      </c>
      <c r="AY98" s="21">
        <f t="shared" si="11"/>
        <v>166.78731625925053</v>
      </c>
      <c r="AZ98" s="22">
        <f t="shared" si="12"/>
        <v>154.25811866524424</v>
      </c>
      <c r="BA98" s="22">
        <f t="shared" si="7"/>
        <v>12.529197594006291</v>
      </c>
      <c r="BB98" s="22"/>
      <c r="BC98" s="22"/>
      <c r="BD98" s="22"/>
      <c r="BE98" s="22"/>
      <c r="BF98" s="22"/>
      <c r="BG98" s="21"/>
    </row>
    <row r="99" spans="1:59" x14ac:dyDescent="0.3">
      <c r="A99">
        <v>48</v>
      </c>
      <c r="B99">
        <v>193.48224400000001</v>
      </c>
      <c r="C99">
        <v>1.3490260000000001</v>
      </c>
      <c r="D99">
        <v>568.459473</v>
      </c>
      <c r="E99">
        <v>0</v>
      </c>
      <c r="F99">
        <v>792.91429400000004</v>
      </c>
      <c r="G99">
        <v>5.3238219999999998</v>
      </c>
      <c r="H99">
        <v>0.142564</v>
      </c>
      <c r="I99">
        <v>1118.5974699999999</v>
      </c>
      <c r="J99">
        <v>919.53120899999999</v>
      </c>
      <c r="K99">
        <v>199.066261</v>
      </c>
      <c r="L99">
        <v>7.1000000000000005E-5</v>
      </c>
      <c r="M99">
        <v>498307.35896400001</v>
      </c>
      <c r="N99">
        <v>5.3746739999999997</v>
      </c>
      <c r="O99">
        <v>3.7492709999999998</v>
      </c>
      <c r="P99">
        <v>552.75037199999997</v>
      </c>
      <c r="Q99">
        <v>3.7764060000000002</v>
      </c>
      <c r="R99">
        <v>164.13380599999999</v>
      </c>
      <c r="S99">
        <v>1.656803</v>
      </c>
      <c r="T99">
        <v>220.19277099999999</v>
      </c>
      <c r="U99">
        <v>0.210227</v>
      </c>
      <c r="V99">
        <v>3.0859179999999999</v>
      </c>
      <c r="W99">
        <v>122.921617</v>
      </c>
      <c r="X99">
        <v>0.63955600000000001</v>
      </c>
      <c r="Y99">
        <v>11.370032</v>
      </c>
      <c r="Z99">
        <v>0.439191</v>
      </c>
      <c r="AA99">
        <v>0.124601</v>
      </c>
      <c r="AB99">
        <v>240.16457</v>
      </c>
      <c r="AC99">
        <v>12.329291</v>
      </c>
      <c r="AD99">
        <v>244.05597399999999</v>
      </c>
      <c r="AE99">
        <v>0.158003</v>
      </c>
      <c r="AF99">
        <v>1003.209118</v>
      </c>
      <c r="AG99">
        <v>1.537785</v>
      </c>
      <c r="AH99">
        <v>13.369267000000001</v>
      </c>
      <c r="AI99">
        <v>53.407370999999998</v>
      </c>
      <c r="AJ99">
        <v>0.44613900000000001</v>
      </c>
      <c r="AK99">
        <v>4.6975290000000003</v>
      </c>
      <c r="AL99">
        <v>9.3840000000000007E-2</v>
      </c>
      <c r="AM99">
        <v>3.4620999999999999E-2</v>
      </c>
      <c r="AN99">
        <v>2.8091000000000001E-2</v>
      </c>
      <c r="AO99">
        <v>2.8091000000000001E-2</v>
      </c>
      <c r="AP99">
        <v>2.8352430000000002</v>
      </c>
      <c r="AQ99">
        <f t="shared" si="0"/>
        <v>2.135243</v>
      </c>
      <c r="AR99" s="21">
        <f t="shared" si="1"/>
        <v>4.4840436896611234E-3</v>
      </c>
      <c r="AS99" s="21"/>
      <c r="AT99" s="21">
        <f t="shared" si="8"/>
        <v>6.2710370386327193E-7</v>
      </c>
      <c r="AU99" s="21">
        <f t="shared" si="2"/>
        <v>2.3220214493913335E-4</v>
      </c>
      <c r="AV99" s="21">
        <f t="shared" si="3"/>
        <v>1.0087929393813751E-4</v>
      </c>
      <c r="AW99" s="21"/>
      <c r="AX99" s="21">
        <f t="shared" si="4"/>
        <v>9.4475498713109118E-7</v>
      </c>
      <c r="AY99" s="21">
        <f t="shared" si="11"/>
        <v>193.48282564246909</v>
      </c>
      <c r="AZ99" s="22">
        <f t="shared" si="12"/>
        <v>176.58098266691508</v>
      </c>
      <c r="BA99" s="22">
        <f t="shared" si="7"/>
        <v>16.901842975554018</v>
      </c>
      <c r="BB99" s="22"/>
      <c r="BC99" s="22"/>
      <c r="BD99" s="22"/>
      <c r="BE99" s="22"/>
      <c r="BF99" s="22"/>
      <c r="BG99" s="21"/>
    </row>
    <row r="100" spans="1:59" x14ac:dyDescent="0.3">
      <c r="A100">
        <v>49</v>
      </c>
      <c r="B100">
        <v>224.45482100000001</v>
      </c>
      <c r="C100">
        <v>1.349065</v>
      </c>
      <c r="D100">
        <v>659.32182299999999</v>
      </c>
      <c r="E100">
        <v>4.0239999999999998E-3</v>
      </c>
      <c r="F100">
        <v>919.71089800000004</v>
      </c>
      <c r="G100">
        <v>4.9518899999999997</v>
      </c>
      <c r="H100">
        <v>0.16536200000000001</v>
      </c>
      <c r="I100">
        <v>1116.6060110000001</v>
      </c>
      <c r="J100">
        <v>920.52158699999995</v>
      </c>
      <c r="K100">
        <v>196.08442500000001</v>
      </c>
      <c r="L100">
        <v>7.1000000000000005E-5</v>
      </c>
      <c r="M100">
        <v>498298.87243400002</v>
      </c>
      <c r="N100">
        <v>4.9922279999999999</v>
      </c>
      <c r="O100">
        <v>3.4943019999999998</v>
      </c>
      <c r="P100">
        <v>641.16346899999996</v>
      </c>
      <c r="Q100">
        <v>3.9086150000000002</v>
      </c>
      <c r="R100">
        <v>191.48531199999999</v>
      </c>
      <c r="S100">
        <v>1.656755</v>
      </c>
      <c r="T100">
        <v>255.42035200000001</v>
      </c>
      <c r="U100">
        <v>0.22647300000000001</v>
      </c>
      <c r="V100">
        <v>3.600317</v>
      </c>
      <c r="W100">
        <v>142.578971</v>
      </c>
      <c r="X100">
        <v>0.68894100000000003</v>
      </c>
      <c r="Y100">
        <v>13.264559</v>
      </c>
      <c r="Z100">
        <v>0.45711499999999999</v>
      </c>
      <c r="AA100">
        <v>0.12460300000000001</v>
      </c>
      <c r="AB100">
        <v>278.54803199999998</v>
      </c>
      <c r="AC100">
        <v>12.804520999999999</v>
      </c>
      <c r="AD100">
        <v>285.70203199999997</v>
      </c>
      <c r="AE100">
        <v>0.15798200000000001</v>
      </c>
      <c r="AF100">
        <v>1163.6998020000001</v>
      </c>
      <c r="AG100">
        <v>1.662423</v>
      </c>
      <c r="AH100">
        <v>15.652533</v>
      </c>
      <c r="AI100">
        <v>61.941231999999999</v>
      </c>
      <c r="AJ100">
        <v>0.48221999999999998</v>
      </c>
      <c r="AK100">
        <v>5.4988979999999996</v>
      </c>
      <c r="AL100">
        <v>9.7668000000000005E-2</v>
      </c>
      <c r="AM100">
        <v>3.4620999999999999E-2</v>
      </c>
      <c r="AN100">
        <v>2.7987999999999999E-2</v>
      </c>
      <c r="AO100">
        <v>2.7987999999999999E-2</v>
      </c>
      <c r="AP100">
        <v>2.8275299999999999</v>
      </c>
      <c r="AQ100">
        <f t="shared" si="0"/>
        <v>2.1275300000000001</v>
      </c>
      <c r="AR100" s="21">
        <f t="shared" si="1"/>
        <v>3.9451886442219645E-3</v>
      </c>
      <c r="AS100" s="21"/>
      <c r="AT100" s="21">
        <f t="shared" si="8"/>
        <v>4.648432090842709E-7</v>
      </c>
      <c r="AU100" s="21">
        <f t="shared" si="2"/>
        <v>1.9965434130683065E-4</v>
      </c>
      <c r="AV100" s="21">
        <f t="shared" si="3"/>
        <v>8.673001527294585E-5</v>
      </c>
      <c r="AW100" s="21"/>
      <c r="AX100" s="21">
        <f t="shared" si="4"/>
        <v>1.9990503119515779E-7</v>
      </c>
      <c r="AY100" s="21">
        <f t="shared" si="11"/>
        <v>224.45460574482286</v>
      </c>
      <c r="AZ100" s="22">
        <f t="shared" si="12"/>
        <v>201.65436478688378</v>
      </c>
      <c r="BA100" s="22">
        <f t="shared" si="7"/>
        <v>22.800240957939081</v>
      </c>
      <c r="BB100" s="22"/>
      <c r="BC100" s="22"/>
      <c r="BD100" s="22"/>
      <c r="BE100" s="22"/>
      <c r="BF100" s="22"/>
      <c r="BG100" s="21"/>
    </row>
    <row r="101" spans="1:59" x14ac:dyDescent="0.3">
      <c r="A101">
        <v>50</v>
      </c>
      <c r="B101">
        <v>260.38907499999999</v>
      </c>
      <c r="C101">
        <v>1.3491029999999999</v>
      </c>
      <c r="D101">
        <v>764.72452799999996</v>
      </c>
      <c r="E101">
        <v>4.0239999999999998E-3</v>
      </c>
      <c r="F101">
        <v>1066.8097230000001</v>
      </c>
      <c r="G101">
        <v>4.6034800000000002</v>
      </c>
      <c r="H101">
        <v>0.19181000000000001</v>
      </c>
      <c r="I101">
        <v>1114.5033169999999</v>
      </c>
      <c r="J101">
        <v>921.44228299999997</v>
      </c>
      <c r="K101">
        <v>193.06103400000001</v>
      </c>
      <c r="L101">
        <v>7.1000000000000005E-5</v>
      </c>
      <c r="M101">
        <v>498290.98300900002</v>
      </c>
      <c r="N101">
        <v>4.6349109999999998</v>
      </c>
      <c r="O101">
        <v>3.254515</v>
      </c>
      <c r="P101">
        <v>743.73486800000001</v>
      </c>
      <c r="Q101">
        <v>4.0437370000000001</v>
      </c>
      <c r="R101">
        <v>223.30681000000001</v>
      </c>
      <c r="S101">
        <v>1.656741</v>
      </c>
      <c r="T101">
        <v>296.28407399999998</v>
      </c>
      <c r="U101">
        <v>0.24387</v>
      </c>
      <c r="V101">
        <v>4.1987399999999999</v>
      </c>
      <c r="W101">
        <v>165.38364999999999</v>
      </c>
      <c r="X101">
        <v>0.74183699999999997</v>
      </c>
      <c r="Y101">
        <v>15.468756000000001</v>
      </c>
      <c r="Z101">
        <v>0.47577700000000001</v>
      </c>
      <c r="AA101">
        <v>0.12460499999999999</v>
      </c>
      <c r="AB101">
        <v>323.07541400000002</v>
      </c>
      <c r="AC101">
        <v>13.289576</v>
      </c>
      <c r="AD101">
        <v>334.25097799999998</v>
      </c>
      <c r="AE101">
        <v>0.15796499999999999</v>
      </c>
      <c r="AF101">
        <v>1349.8669299999999</v>
      </c>
      <c r="AG101">
        <v>1.7959940000000001</v>
      </c>
      <c r="AH101">
        <v>18.314195000000002</v>
      </c>
      <c r="AI101">
        <v>71.840835999999996</v>
      </c>
      <c r="AJ101">
        <v>0.520895</v>
      </c>
      <c r="AK101">
        <v>6.4331009999999997</v>
      </c>
      <c r="AL101">
        <v>0.10165299999999999</v>
      </c>
      <c r="AM101">
        <v>3.4619999999999998E-2</v>
      </c>
      <c r="AN101">
        <v>2.7879999999999999E-2</v>
      </c>
      <c r="AO101">
        <v>2.7879999999999999E-2</v>
      </c>
      <c r="AP101">
        <v>2.8193730000000001</v>
      </c>
      <c r="AQ101">
        <f t="shared" si="0"/>
        <v>2.1193730000000004</v>
      </c>
      <c r="AR101" s="21">
        <f t="shared" si="1"/>
        <v>3.4692889986638466E-3</v>
      </c>
      <c r="AS101" s="21"/>
      <c r="AT101" s="21">
        <f t="shared" si="8"/>
        <v>3.445572421707393E-7</v>
      </c>
      <c r="AU101" s="21">
        <f t="shared" si="2"/>
        <v>1.7166745481318559E-4</v>
      </c>
      <c r="AV101" s="21">
        <f t="shared" si="3"/>
        <v>7.4565093753796856E-5</v>
      </c>
      <c r="AW101" s="21"/>
      <c r="AX101" s="21">
        <f t="shared" si="4"/>
        <v>4.5637005996468361E-7</v>
      </c>
      <c r="AY101" s="21">
        <f t="shared" si="11"/>
        <v>260.38924681127833</v>
      </c>
      <c r="AZ101" s="22">
        <f t="shared" si="12"/>
        <v>229.62994930796333</v>
      </c>
      <c r="BA101" s="22">
        <f t="shared" si="7"/>
        <v>30.759297503314997</v>
      </c>
      <c r="BB101" s="22"/>
      <c r="BC101" s="22"/>
      <c r="BD101" s="22"/>
      <c r="BE101" s="22"/>
      <c r="BF101" s="22"/>
      <c r="BG101" s="21"/>
    </row>
    <row r="102" spans="1:59" x14ac:dyDescent="0.3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2"/>
      <c r="BA102" s="22"/>
      <c r="BB102" s="22"/>
      <c r="BC102" s="22"/>
      <c r="BD102" s="22"/>
      <c r="BE102" s="22"/>
      <c r="BF102" s="22"/>
      <c r="BG102" s="21"/>
    </row>
    <row r="103" spans="1:59" x14ac:dyDescent="0.3">
      <c r="AZ103" s="15"/>
      <c r="BA103" s="15"/>
      <c r="BB103" s="22"/>
      <c r="BC103" s="22"/>
      <c r="BD103" s="22"/>
      <c r="BE103" s="22"/>
      <c r="BF103" s="2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B5:T110"/>
  <sheetViews>
    <sheetView workbookViewId="0">
      <selection activeCell="O7" sqref="O7"/>
    </sheetView>
  </sheetViews>
  <sheetFormatPr baseColWidth="10" defaultRowHeight="14.4" x14ac:dyDescent="0.3"/>
  <cols>
    <col min="2" max="2" width="34.33203125" bestFit="1" customWidth="1"/>
    <col min="9" max="9" width="12.33203125" bestFit="1" customWidth="1"/>
    <col min="10" max="10" width="5.33203125" customWidth="1"/>
    <col min="11" max="12" width="12.6640625" bestFit="1" customWidth="1"/>
    <col min="13" max="13" width="4.6640625" customWidth="1"/>
    <col min="14" max="14" width="12.6640625" bestFit="1" customWidth="1"/>
    <col min="15" max="15" width="14.109375" bestFit="1" customWidth="1"/>
    <col min="16" max="16" width="4.5546875" customWidth="1"/>
    <col min="17" max="17" width="13.33203125" bestFit="1" customWidth="1"/>
    <col min="18" max="18" width="19.44140625" bestFit="1" customWidth="1"/>
    <col min="19" max="19" width="12.6640625" bestFit="1" customWidth="1"/>
    <col min="20" max="20" width="15.88671875" bestFit="1" customWidth="1"/>
  </cols>
  <sheetData>
    <row r="5" spans="2:20" x14ac:dyDescent="0.3">
      <c r="I5" s="89" t="s">
        <v>99</v>
      </c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</row>
    <row r="6" spans="2:20" x14ac:dyDescent="0.3">
      <c r="B6" s="86" t="s">
        <v>1</v>
      </c>
      <c r="C6" s="87"/>
      <c r="D6" s="87"/>
      <c r="E6" s="88"/>
      <c r="I6" t="s">
        <v>100</v>
      </c>
      <c r="K6" t="s">
        <v>103</v>
      </c>
      <c r="L6" t="s">
        <v>104</v>
      </c>
      <c r="N6" t="s">
        <v>105</v>
      </c>
      <c r="O6" t="s">
        <v>106</v>
      </c>
      <c r="Q6" t="s">
        <v>85</v>
      </c>
      <c r="R6" t="s">
        <v>86</v>
      </c>
      <c r="S6" t="s">
        <v>94</v>
      </c>
      <c r="T6" t="s">
        <v>88</v>
      </c>
    </row>
    <row r="7" spans="2:20" x14ac:dyDescent="0.3">
      <c r="B7" s="35"/>
      <c r="C7" s="2" t="s">
        <v>101</v>
      </c>
      <c r="D7" s="2" t="s">
        <v>102</v>
      </c>
      <c r="E7" s="36" t="s">
        <v>79</v>
      </c>
      <c r="I7" s="58">
        <v>0.6430995092863061</v>
      </c>
      <c r="K7" s="58">
        <f>LN($C$11)/(1-Tab_I_a!$C$25)+Tab_I_a!$AS$51</f>
        <v>-1.529775201696465</v>
      </c>
      <c r="L7" s="58">
        <f>LN(I7)/(1-Tab_I_b!$C$25)+Tab_I_b!$AS$51</f>
        <v>-1.8276271502175889</v>
      </c>
      <c r="M7" s="58"/>
      <c r="N7" s="58">
        <f>LN($D$11)/(1-Tab_I_a!$C$25)+Tab_I_a!$AS$51</f>
        <v>-7.3710490310796386</v>
      </c>
      <c r="O7" s="58">
        <f>LN(1-I7)/(1-Tab_I_b!$C$35)+Tab_I_b!$AS$51</f>
        <v>0.28926078059006044</v>
      </c>
      <c r="Q7" s="57">
        <f>(I7*($E$17+$E$18)-$C$17)/$E$18</f>
        <v>-7.0392898443902165</v>
      </c>
      <c r="R7" s="57">
        <f>$C$18/$E$18</f>
        <v>0.65993301998962151</v>
      </c>
      <c r="S7" s="58">
        <f>(Q7-R7)*$E$18</f>
        <v>-0.18386394061402811</v>
      </c>
      <c r="T7" s="57">
        <f>S7/$E$18</f>
        <v>-7.6992228643798377</v>
      </c>
    </row>
    <row r="8" spans="2:20" x14ac:dyDescent="0.3">
      <c r="B8" s="35" t="s">
        <v>80</v>
      </c>
      <c r="C8" s="48">
        <v>0.15604687710000001</v>
      </c>
      <c r="D8" s="48">
        <v>7.1758782899999998E-2</v>
      </c>
      <c r="E8" s="49">
        <v>0.22780566000000002</v>
      </c>
      <c r="I8" s="58">
        <v>0.6440995092863061</v>
      </c>
      <c r="K8" s="58">
        <f>LN($C$11)/(1-Tab_I_a!$C$25)+Tab_I_a!$AS$51</f>
        <v>-1.529775201696465</v>
      </c>
      <c r="L8" s="58">
        <f>LN(I8)/(1-Tab_I_b!$C$25)+Tab_I_b!$AS$51</f>
        <v>-1.8165502157576496</v>
      </c>
      <c r="M8" s="58"/>
      <c r="N8" s="58">
        <f>LN($D$11)/(1-Tab_I_a!$C$25)+Tab_I_a!$AS$51</f>
        <v>-7.3710490310796386</v>
      </c>
      <c r="O8" s="58">
        <f>LN(1-I8)/(1-Tab_I_b!$C$35)+Tab_I_b!$AS$51</f>
        <v>0.2864549464733448</v>
      </c>
      <c r="Q8" s="57">
        <f t="shared" ref="Q8:Q71" si="0">(I8*($E$17+$E$18)-$C$17)/$E$18</f>
        <v>-6.8888352288635462</v>
      </c>
      <c r="R8" s="57">
        <f t="shared" ref="R8:R71" si="1">$C$18/$E$18</f>
        <v>0.65993301998962151</v>
      </c>
      <c r="S8" s="58">
        <f t="shared" ref="S8:S71" si="2">(Q8-R8)*$E$18</f>
        <v>-0.18027095740239973</v>
      </c>
      <c r="T8" s="57">
        <f t="shared" ref="T8:T71" si="3">S8/$E$18</f>
        <v>-7.5487682488531673</v>
      </c>
    </row>
    <row r="9" spans="2:20" x14ac:dyDescent="0.3">
      <c r="B9" s="35" t="s">
        <v>81</v>
      </c>
      <c r="C9" s="48">
        <v>0</v>
      </c>
      <c r="D9" s="48">
        <v>0</v>
      </c>
      <c r="E9" s="49">
        <v>0</v>
      </c>
      <c r="I9" s="58">
        <v>0.64509950928630611</v>
      </c>
      <c r="K9" s="58">
        <f>LN($C$11)/(1-Tab_I_a!$C$25)+Tab_I_a!$AS$51</f>
        <v>-1.529775201696465</v>
      </c>
      <c r="L9" s="58">
        <f>LN(I9)/(1-Tab_I_b!$C$25)+Tab_I_b!$AS$51</f>
        <v>-1.8054904655163562</v>
      </c>
      <c r="M9" s="58"/>
      <c r="N9" s="58">
        <f>LN($D$11)/(1-Tab_I_a!$C$25)+Tab_I_a!$AS$51</f>
        <v>-7.3710490310796386</v>
      </c>
      <c r="O9" s="58">
        <f>LN(1-I9)/(1-Tab_I_b!$C$35)+Tab_I_b!$AS$51</f>
        <v>0.28364121749467164</v>
      </c>
      <c r="Q9" s="57">
        <f t="shared" si="0"/>
        <v>-6.7383806133368767</v>
      </c>
      <c r="R9" s="57">
        <f t="shared" si="1"/>
        <v>0.65993301998962151</v>
      </c>
      <c r="S9" s="58">
        <f t="shared" si="2"/>
        <v>-0.17667797419077136</v>
      </c>
      <c r="T9" s="57">
        <f t="shared" si="3"/>
        <v>-7.3983136333264978</v>
      </c>
    </row>
    <row r="10" spans="2:20" x14ac:dyDescent="0.3">
      <c r="B10" s="35" t="s">
        <v>82</v>
      </c>
      <c r="C10" s="48">
        <v>2.493779326093347</v>
      </c>
      <c r="D10" s="48">
        <v>1.0990474843700766</v>
      </c>
      <c r="E10" s="49">
        <v>3.5928268104634236</v>
      </c>
      <c r="I10" s="58">
        <v>0.64609950928630611</v>
      </c>
      <c r="K10" s="58">
        <f>LN($C$11)/(1-Tab_I_a!$C$25)+Tab_I_a!$AS$51</f>
        <v>-1.529775201696465</v>
      </c>
      <c r="L10" s="58">
        <f>LN(I10)/(1-Tab_I_b!$C$25)+Tab_I_b!$AS$51</f>
        <v>-1.7944478462587574</v>
      </c>
      <c r="M10" s="58"/>
      <c r="N10" s="58">
        <f>LN($D$11)/(1-Tab_I_a!$C$25)+Tab_I_a!$AS$51</f>
        <v>-7.3710490310796386</v>
      </c>
      <c r="O10" s="58">
        <f>LN(1-I10)/(1-Tab_I_b!$C$35)+Tab_I_b!$AS$51</f>
        <v>0.28081954910061691</v>
      </c>
      <c r="Q10" s="57">
        <f t="shared" si="0"/>
        <v>-6.5879259978102063</v>
      </c>
      <c r="R10" s="57">
        <f t="shared" si="1"/>
        <v>0.65993301998962151</v>
      </c>
      <c r="S10" s="58">
        <f t="shared" si="2"/>
        <v>-0.17308499097914298</v>
      </c>
      <c r="T10" s="57">
        <f t="shared" si="3"/>
        <v>-7.2478590177998274</v>
      </c>
    </row>
    <row r="11" spans="2:20" x14ac:dyDescent="0.3">
      <c r="B11" s="43" t="s">
        <v>83</v>
      </c>
      <c r="C11" s="50">
        <v>0.69409950928630615</v>
      </c>
      <c r="D11" s="50">
        <v>0.3059004907136938</v>
      </c>
      <c r="E11" s="51">
        <v>1</v>
      </c>
      <c r="I11" s="58">
        <v>0.64709950928630611</v>
      </c>
      <c r="K11" s="58">
        <f>LN($C$11)/(1-Tab_I_a!$C$25)+Tab_I_a!$AS$51</f>
        <v>-1.529775201696465</v>
      </c>
      <c r="L11" s="58">
        <f>LN(I11)/(1-Tab_I_b!$C$25)+Tab_I_b!$AS$51</f>
        <v>-1.7834223049968962</v>
      </c>
      <c r="M11" s="58"/>
      <c r="N11" s="58">
        <f>LN($D$11)/(1-Tab_I_a!$C$25)+Tab_I_a!$AS$51</f>
        <v>-7.3710490310796386</v>
      </c>
      <c r="O11" s="58">
        <f>LN(1-I11)/(1-Tab_I_b!$C$35)+Tab_I_b!$AS$51</f>
        <v>0.27798989635954419</v>
      </c>
      <c r="Q11" s="57">
        <f t="shared" si="0"/>
        <v>-6.4374713822835359</v>
      </c>
      <c r="R11" s="57">
        <f t="shared" si="1"/>
        <v>0.65993301998962151</v>
      </c>
      <c r="S11" s="58">
        <f t="shared" si="2"/>
        <v>-0.16949200776751461</v>
      </c>
      <c r="T11" s="57">
        <f t="shared" si="3"/>
        <v>-7.0974044022731571</v>
      </c>
    </row>
    <row r="12" spans="2:20" x14ac:dyDescent="0.3">
      <c r="I12" s="58">
        <v>0.64809950928630611</v>
      </c>
      <c r="K12" s="58">
        <f>LN($C$11)/(1-Tab_I_a!$C$25)+Tab_I_a!$AS$51</f>
        <v>-1.529775201696465</v>
      </c>
      <c r="L12" s="58">
        <f>LN(I12)/(1-Tab_I_b!$C$25)+Tab_I_b!$AS$51</f>
        <v>-1.7724137889882796</v>
      </c>
      <c r="M12" s="58"/>
      <c r="N12" s="58">
        <f>LN($D$11)/(1-Tab_I_a!$C$25)+Tab_I_a!$AS$51</f>
        <v>-7.3710490310796386</v>
      </c>
      <c r="O12" s="58">
        <f>LN(1-I12)/(1-Tab_I_b!$C$35)+Tab_I_b!$AS$51</f>
        <v>0.2751522139573106</v>
      </c>
      <c r="Q12" s="57">
        <f t="shared" si="0"/>
        <v>-6.2870167667568664</v>
      </c>
      <c r="R12" s="57">
        <f t="shared" si="1"/>
        <v>0.65993301998962151</v>
      </c>
      <c r="S12" s="58">
        <f t="shared" si="2"/>
        <v>-0.16589902455588623</v>
      </c>
      <c r="T12" s="57">
        <f t="shared" si="3"/>
        <v>-6.9469497867464876</v>
      </c>
    </row>
    <row r="13" spans="2:20" x14ac:dyDescent="0.3">
      <c r="B13" s="86" t="s">
        <v>3</v>
      </c>
      <c r="C13" s="87"/>
      <c r="D13" s="87"/>
      <c r="E13" s="88"/>
      <c r="I13" s="58">
        <v>0.64909950928630611</v>
      </c>
      <c r="K13" s="58">
        <f>LN($C$11)/(1-Tab_I_a!$C$25)+Tab_I_a!$AS$51</f>
        <v>-1.529775201696465</v>
      </c>
      <c r="L13" s="58">
        <f>LN(I13)/(1-Tab_I_b!$C$25)+Tab_I_b!$AS$51</f>
        <v>-1.7614222457343687</v>
      </c>
      <c r="M13" s="58"/>
      <c r="N13" s="58">
        <f>LN($D$11)/(1-Tab_I_a!$C$25)+Tab_I_a!$AS$51</f>
        <v>-7.3710490310796386</v>
      </c>
      <c r="O13" s="58">
        <f>LN(1-I13)/(1-Tab_I_b!$C$35)+Tab_I_b!$AS$51</f>
        <v>0.27230645619291383</v>
      </c>
      <c r="Q13" s="57">
        <f t="shared" si="0"/>
        <v>-6.136562151230196</v>
      </c>
      <c r="R13" s="57">
        <f t="shared" si="1"/>
        <v>0.65993301998962151</v>
      </c>
      <c r="S13" s="58">
        <f t="shared" si="2"/>
        <v>-0.16230604134425786</v>
      </c>
      <c r="T13" s="57">
        <f t="shared" si="3"/>
        <v>-6.7964951712198172</v>
      </c>
    </row>
    <row r="14" spans="2:20" x14ac:dyDescent="0.3">
      <c r="B14" s="35"/>
      <c r="C14" s="2" t="s">
        <v>101</v>
      </c>
      <c r="D14" s="2" t="s">
        <v>102</v>
      </c>
      <c r="E14" s="36" t="s">
        <v>79</v>
      </c>
      <c r="I14" s="58">
        <v>0.65009950928630611</v>
      </c>
      <c r="K14" s="58">
        <f>LN($C$11)/(1-Tab_I_a!$C$25)+Tab_I_a!$AS$51</f>
        <v>-1.529775201696465</v>
      </c>
      <c r="L14" s="58">
        <f>LN(I14)/(1-Tab_I_b!$C$25)+Tab_I_b!$AS$51</f>
        <v>-1.7504476229790746</v>
      </c>
      <c r="M14" s="58"/>
      <c r="N14" s="58">
        <f>LN($D$11)/(1-Tab_I_a!$C$25)+Tab_I_a!$AS$51</f>
        <v>-7.3710490310796386</v>
      </c>
      <c r="O14" s="58">
        <f>LN(1-I14)/(1-Tab_I_b!$C$35)+Tab_I_b!$AS$51</f>
        <v>0.26945257697407499</v>
      </c>
      <c r="Q14" s="57">
        <f t="shared" si="0"/>
        <v>-5.9861075357035451</v>
      </c>
      <c r="R14" s="57">
        <f t="shared" si="1"/>
        <v>0.65993301998962151</v>
      </c>
      <c r="S14" s="58">
        <f t="shared" si="2"/>
        <v>-0.15871305813262993</v>
      </c>
      <c r="T14" s="57">
        <f t="shared" si="3"/>
        <v>-6.6460405556931663</v>
      </c>
    </row>
    <row r="15" spans="2:20" x14ac:dyDescent="0.3">
      <c r="B15" s="35" t="s">
        <v>80</v>
      </c>
      <c r="C15" s="48">
        <v>0.1554195267</v>
      </c>
      <c r="D15" s="48">
        <v>7.1470293300000001E-2</v>
      </c>
      <c r="E15" s="49">
        <v>0.22688982000000002</v>
      </c>
      <c r="I15" s="58">
        <v>0.65109950928630611</v>
      </c>
      <c r="K15" s="58">
        <f>LN($C$11)/(1-Tab_I_a!$C$25)+Tab_I_a!$AS$51</f>
        <v>-1.529775201696465</v>
      </c>
      <c r="L15" s="58">
        <f>LN(I15)/(1-Tab_I_b!$C$25)+Tab_I_b!$AS$51</f>
        <v>-1.7394898687072693</v>
      </c>
      <c r="M15" s="58"/>
      <c r="N15" s="58">
        <f>LN($D$11)/(1-Tab_I_a!$C$25)+Tab_I_a!$AS$51</f>
        <v>-7.3710490310796386</v>
      </c>
      <c r="O15" s="58">
        <f>LN(1-I15)/(1-Tab_I_b!$C$35)+Tab_I_b!$AS$51</f>
        <v>0.26659052981275932</v>
      </c>
      <c r="Q15" s="57">
        <f t="shared" si="0"/>
        <v>-5.8356529201768748</v>
      </c>
      <c r="R15" s="57">
        <f t="shared" si="1"/>
        <v>0.65993301998962151</v>
      </c>
      <c r="S15" s="58">
        <f t="shared" si="2"/>
        <v>-0.15512007492100155</v>
      </c>
      <c r="T15" s="57">
        <f t="shared" si="3"/>
        <v>-6.4955859401664959</v>
      </c>
    </row>
    <row r="16" spans="2:20" x14ac:dyDescent="0.3">
      <c r="B16" s="35" t="s">
        <v>81</v>
      </c>
      <c r="C16" s="48">
        <v>0</v>
      </c>
      <c r="D16" s="48">
        <v>0</v>
      </c>
      <c r="E16" s="49">
        <v>0</v>
      </c>
      <c r="I16" s="58">
        <v>0.65209950928630611</v>
      </c>
      <c r="K16" s="58">
        <f>LN($C$11)/(1-Tab_I_a!$C$25)+Tab_I_a!$AS$51</f>
        <v>-1.529775201696465</v>
      </c>
      <c r="L16" s="58">
        <f>LN(I16)/(1-Tab_I_b!$C$25)+Tab_I_b!$AS$51</f>
        <v>-1.728548931143304</v>
      </c>
      <c r="M16" s="58"/>
      <c r="N16" s="58">
        <f>LN($D$11)/(1-Tab_I_a!$C$25)+Tab_I_a!$AS$51</f>
        <v>-7.3710490310796386</v>
      </c>
      <c r="O16" s="58">
        <f>LN(1-I16)/(1-Tab_I_b!$C$35)+Tab_I_b!$AS$51</f>
        <v>0.2637202678206334</v>
      </c>
      <c r="Q16" s="57">
        <f t="shared" si="0"/>
        <v>-5.6851983046502044</v>
      </c>
      <c r="R16" s="57">
        <f t="shared" si="1"/>
        <v>0.65993301998962151</v>
      </c>
      <c r="S16" s="58">
        <f t="shared" si="2"/>
        <v>-0.15152709170937317</v>
      </c>
      <c r="T16" s="57">
        <f t="shared" si="3"/>
        <v>-6.3451313246398255</v>
      </c>
    </row>
    <row r="17" spans="2:20" x14ac:dyDescent="0.3">
      <c r="B17" s="35" t="s">
        <v>82</v>
      </c>
      <c r="C17" s="48">
        <v>2.4787499233451733</v>
      </c>
      <c r="D17" s="48">
        <v>1.0903524442223191</v>
      </c>
      <c r="E17" s="49">
        <v>3.5691023675674924</v>
      </c>
      <c r="I17" s="58">
        <v>0.65309950928630611</v>
      </c>
      <c r="K17" s="58">
        <f>LN($C$11)/(1-Tab_I_a!$C$25)+Tab_I_a!$AS$51</f>
        <v>-1.529775201696465</v>
      </c>
      <c r="L17" s="58">
        <f>LN(I17)/(1-Tab_I_b!$C$25)+Tab_I_b!$AS$51</f>
        <v>-1.7176247587495441</v>
      </c>
      <c r="M17" s="58"/>
      <c r="N17" s="58">
        <f>LN($D$11)/(1-Tab_I_a!$C$25)+Tab_I_a!$AS$51</f>
        <v>-7.3710490310796386</v>
      </c>
      <c r="O17" s="58">
        <f>LN(1-I17)/(1-Tab_I_b!$C$35)+Tab_I_b!$AS$51</f>
        <v>0.26084174370445457</v>
      </c>
      <c r="Q17" s="57">
        <f t="shared" si="0"/>
        <v>-5.5347436891235349</v>
      </c>
      <c r="R17" s="57">
        <f t="shared" si="1"/>
        <v>0.65993301998962151</v>
      </c>
      <c r="S17" s="58">
        <f t="shared" si="2"/>
        <v>-0.1479341084977448</v>
      </c>
      <c r="T17" s="57">
        <f t="shared" si="3"/>
        <v>-6.194676709113156</v>
      </c>
    </row>
    <row r="18" spans="2:20" x14ac:dyDescent="0.3">
      <c r="B18" s="35" t="s">
        <v>84</v>
      </c>
      <c r="C18" s="48">
        <v>1.5759757540981585E-2</v>
      </c>
      <c r="D18" s="48">
        <v>8.1210865198739143E-3</v>
      </c>
      <c r="E18" s="49">
        <v>2.3880844060855499E-2</v>
      </c>
      <c r="I18" s="58">
        <v>0.65409950928630611</v>
      </c>
      <c r="K18" s="58">
        <f>LN($C$11)/(1-Tab_I_a!$C$25)+Tab_I_a!$AS$51</f>
        <v>-1.529775201696465</v>
      </c>
      <c r="L18" s="58">
        <f>LN(I18)/(1-Tab_I_b!$C$25)+Tab_I_b!$AS$51</f>
        <v>-1.7067173002249094</v>
      </c>
      <c r="M18" s="58"/>
      <c r="N18" s="58">
        <f>LN($D$11)/(1-Tab_I_a!$C$25)+Tab_I_a!$AS$51</f>
        <v>-7.3710490310796386</v>
      </c>
      <c r="O18" s="58">
        <f>LN(1-I18)/(1-Tab_I_b!$C$35)+Tab_I_b!$AS$51</f>
        <v>0.25795490976139712</v>
      </c>
      <c r="Q18" s="57">
        <f t="shared" si="0"/>
        <v>-5.3842890735968645</v>
      </c>
      <c r="R18" s="57">
        <f t="shared" si="1"/>
        <v>0.65993301998962151</v>
      </c>
      <c r="S18" s="58">
        <f t="shared" si="2"/>
        <v>-0.14434112528611642</v>
      </c>
      <c r="T18" s="57">
        <f t="shared" si="3"/>
        <v>-6.0442220935864857</v>
      </c>
    </row>
    <row r="19" spans="2:20" x14ac:dyDescent="0.3">
      <c r="B19" s="35" t="s">
        <v>95</v>
      </c>
      <c r="C19" s="52">
        <v>0.69409950928630615</v>
      </c>
      <c r="D19" s="52">
        <v>0.3059004907136938</v>
      </c>
      <c r="E19" s="53">
        <v>1</v>
      </c>
      <c r="I19" s="58">
        <v>0.65509950928630611</v>
      </c>
      <c r="K19" s="58">
        <f>LN($C$11)/(1-Tab_I_a!$C$25)+Tab_I_a!$AS$51</f>
        <v>-1.529775201696465</v>
      </c>
      <c r="L19" s="58">
        <f>LN(I19)/(1-Tab_I_b!$C$25)+Tab_I_b!$AS$51</f>
        <v>-1.6958265045034329</v>
      </c>
      <c r="M19" s="58"/>
      <c r="N19" s="58">
        <f>LN($D$11)/(1-Tab_I_a!$C$25)+Tab_I_a!$AS$51</f>
        <v>-7.3710490310796386</v>
      </c>
      <c r="O19" s="58">
        <f>LN(1-I19)/(1-Tab_I_b!$C$35)+Tab_I_b!$AS$51</f>
        <v>0.25505971787430703</v>
      </c>
      <c r="Q19" s="57">
        <f t="shared" si="0"/>
        <v>-5.233834458070195</v>
      </c>
      <c r="R19" s="57">
        <f t="shared" si="1"/>
        <v>0.65993301998962151</v>
      </c>
      <c r="S19" s="58">
        <f t="shared" si="2"/>
        <v>-0.14074814207448805</v>
      </c>
      <c r="T19" s="57">
        <f t="shared" si="3"/>
        <v>-5.8937674780598162</v>
      </c>
    </row>
    <row r="20" spans="2:20" x14ac:dyDescent="0.3">
      <c r="B20" s="35" t="s">
        <v>85</v>
      </c>
      <c r="C20" s="52">
        <v>0.63389554746989918</v>
      </c>
      <c r="D20" s="52">
        <v>0.36610445253009383</v>
      </c>
      <c r="E20" s="53">
        <v>0.99999999999999301</v>
      </c>
      <c r="I20" s="58">
        <v>0.65609950928630612</v>
      </c>
      <c r="K20" s="58">
        <f>LN($C$11)/(1-Tab_I_a!$C$25)+Tab_I_a!$AS$51</f>
        <v>-1.529775201696465</v>
      </c>
      <c r="L20" s="58">
        <f>LN(I20)/(1-Tab_I_b!$C$25)+Tab_I_b!$AS$51</f>
        <v>-1.6849523207528219</v>
      </c>
      <c r="M20" s="58"/>
      <c r="N20" s="58">
        <f>LN($D$11)/(1-Tab_I_a!$C$25)+Tab_I_a!$AS$51</f>
        <v>-7.3710490310796386</v>
      </c>
      <c r="O20" s="58">
        <f>LN(1-I20)/(1-Tab_I_b!$C$35)+Tab_I_b!$AS$51</f>
        <v>0.2521561195068911</v>
      </c>
      <c r="Q20" s="57">
        <f t="shared" si="0"/>
        <v>-5.0833798425435246</v>
      </c>
      <c r="R20" s="57">
        <f t="shared" si="1"/>
        <v>0.65993301998962151</v>
      </c>
      <c r="S20" s="58">
        <f t="shared" si="2"/>
        <v>-0.13715515886285967</v>
      </c>
      <c r="T20" s="57">
        <f t="shared" si="3"/>
        <v>-5.7433128625331458</v>
      </c>
    </row>
    <row r="21" spans="2:20" x14ac:dyDescent="0.3">
      <c r="B21" s="35" t="s">
        <v>86</v>
      </c>
      <c r="C21" s="52">
        <v>0.65993301998962151</v>
      </c>
      <c r="D21" s="52">
        <v>0.34006698001037855</v>
      </c>
      <c r="E21" s="53">
        <v>1</v>
      </c>
      <c r="I21" s="58">
        <v>0.65709950928630612</v>
      </c>
      <c r="K21" s="58">
        <f>LN($C$11)/(1-Tab_I_a!$C$25)+Tab_I_a!$AS$51</f>
        <v>-1.529775201696465</v>
      </c>
      <c r="L21" s="58">
        <f>LN(I21)/(1-Tab_I_b!$C$25)+Tab_I_b!$AS$51</f>
        <v>-1.6740946983730371</v>
      </c>
      <c r="M21" s="58"/>
      <c r="N21" s="58">
        <f>LN($D$11)/(1-Tab_I_a!$C$25)+Tab_I_a!$AS$51</f>
        <v>-7.3710490310796386</v>
      </c>
      <c r="O21" s="58">
        <f>LN(1-I21)/(1-Tab_I_b!$C$35)+Tab_I_b!$AS$51</f>
        <v>0.24924406569883439</v>
      </c>
      <c r="Q21" s="57">
        <f t="shared" si="0"/>
        <v>-4.9329252270168542</v>
      </c>
      <c r="R21" s="57">
        <f t="shared" si="1"/>
        <v>0.65993301998962151</v>
      </c>
      <c r="S21" s="58">
        <f t="shared" si="2"/>
        <v>-0.1335621756512313</v>
      </c>
      <c r="T21" s="57">
        <f t="shared" si="3"/>
        <v>-5.5928582470064754</v>
      </c>
    </row>
    <row r="22" spans="2:20" x14ac:dyDescent="0.3">
      <c r="B22" s="35" t="s">
        <v>87</v>
      </c>
      <c r="C22" s="54">
        <v>-6.2179682098229862E-4</v>
      </c>
      <c r="D22" s="54">
        <v>6.2179682098213035E-4</v>
      </c>
      <c r="E22" s="49"/>
      <c r="I22" s="58">
        <v>0.65809950928630612</v>
      </c>
      <c r="K22" s="58">
        <f>LN($C$11)/(1-Tab_I_a!$C$25)+Tab_I_a!$AS$51</f>
        <v>-1.529775201696465</v>
      </c>
      <c r="L22" s="58">
        <f>LN(I22)/(1-Tab_I_b!$C$25)+Tab_I_b!$AS$51</f>
        <v>-1.6632535869948792</v>
      </c>
      <c r="M22" s="58"/>
      <c r="N22" s="58">
        <f>LN($D$11)/(1-Tab_I_a!$C$25)+Tab_I_a!$AS$51</f>
        <v>-7.3710490310796386</v>
      </c>
      <c r="O22" s="58">
        <f>LN(1-I22)/(1-Tab_I_b!$C$35)+Tab_I_b!$AS$51</f>
        <v>0.24632350706084649</v>
      </c>
      <c r="Q22" s="57">
        <f t="shared" si="0"/>
        <v>-4.7824706114901847</v>
      </c>
      <c r="R22" s="57">
        <f t="shared" si="1"/>
        <v>0.65993301998962151</v>
      </c>
      <c r="S22" s="58">
        <f t="shared" si="2"/>
        <v>-0.12996919243960292</v>
      </c>
      <c r="T22" s="57">
        <f t="shared" si="3"/>
        <v>-5.4424036314798059</v>
      </c>
    </row>
    <row r="23" spans="2:20" x14ac:dyDescent="0.3">
      <c r="B23" s="43" t="s">
        <v>88</v>
      </c>
      <c r="C23" s="55">
        <v>-2.6037472519722304</v>
      </c>
      <c r="D23" s="55">
        <v>2.6037472519715257</v>
      </c>
      <c r="E23" s="56"/>
      <c r="I23" s="58">
        <v>0.65909950928630612</v>
      </c>
      <c r="K23" s="58">
        <f>LN($C$11)/(1-Tab_I_a!$C$25)+Tab_I_a!$AS$51</f>
        <v>-1.529775201696465</v>
      </c>
      <c r="L23" s="58">
        <f>LN(I23)/(1-Tab_I_b!$C$25)+Tab_I_b!$AS$51</f>
        <v>-1.6524289364785869</v>
      </c>
      <c r="M23" s="58"/>
      <c r="N23" s="58">
        <f>LN($D$11)/(1-Tab_I_a!$C$25)+Tab_I_a!$AS$51</f>
        <v>-7.3710490310796386</v>
      </c>
      <c r="O23" s="58">
        <f>LN(1-I23)/(1-Tab_I_b!$C$35)+Tab_I_b!$AS$51</f>
        <v>0.2433943937696359</v>
      </c>
      <c r="Q23" s="57">
        <f t="shared" si="0"/>
        <v>-4.6320159959635143</v>
      </c>
      <c r="R23" s="57">
        <f t="shared" si="1"/>
        <v>0.65993301998962151</v>
      </c>
      <c r="S23" s="58">
        <f t="shared" si="2"/>
        <v>-0.12637620922797455</v>
      </c>
      <c r="T23" s="57">
        <f t="shared" si="3"/>
        <v>-5.2919490159531355</v>
      </c>
    </row>
    <row r="24" spans="2:20" x14ac:dyDescent="0.3">
      <c r="I24" s="58">
        <v>0.66009950928630612</v>
      </c>
      <c r="K24" s="58">
        <f>LN($C$11)/(1-Tab_I_a!$C$25)+Tab_I_a!$AS$51</f>
        <v>-1.529775201696465</v>
      </c>
      <c r="L24" s="58">
        <f>LN(I24)/(1-Tab_I_b!$C$25)+Tab_I_b!$AS$51</f>
        <v>-1.6416206969124449</v>
      </c>
      <c r="M24" s="58"/>
      <c r="N24" s="58">
        <f>LN($D$11)/(1-Tab_I_a!$C$25)+Tab_I_a!$AS$51</f>
        <v>-7.3710490310796386</v>
      </c>
      <c r="O24" s="58">
        <f>LN(1-I24)/(1-Tab_I_b!$C$35)+Tab_I_b!$AS$51</f>
        <v>0.2404566755628097</v>
      </c>
      <c r="Q24" s="57">
        <f t="shared" si="0"/>
        <v>-4.4815613804368448</v>
      </c>
      <c r="R24" s="57">
        <f t="shared" si="1"/>
        <v>0.65993301998962151</v>
      </c>
      <c r="S24" s="58">
        <f t="shared" si="2"/>
        <v>-0.12278322601634618</v>
      </c>
      <c r="T24" s="57">
        <f t="shared" si="3"/>
        <v>-5.141494400426466</v>
      </c>
    </row>
    <row r="25" spans="2:20" x14ac:dyDescent="0.3">
      <c r="I25" s="58">
        <v>0.66109950928630612</v>
      </c>
      <c r="K25" s="58">
        <f>LN($C$11)/(1-Tab_I_a!$C$25)+Tab_I_a!$AS$51</f>
        <v>-1.529775201696465</v>
      </c>
      <c r="L25" s="58">
        <f>LN(I25)/(1-Tab_I_b!$C$25)+Tab_I_b!$AS$51</f>
        <v>-1.6308288186114039</v>
      </c>
      <c r="M25" s="58"/>
      <c r="N25" s="58">
        <f>LN($D$11)/(1-Tab_I_a!$C$25)+Tab_I_a!$AS$51</f>
        <v>-7.3710490310796386</v>
      </c>
      <c r="O25" s="58">
        <f>LN(1-I25)/(1-Tab_I_b!$C$35)+Tab_I_b!$AS$51</f>
        <v>0.23751030173369814</v>
      </c>
      <c r="Q25" s="57">
        <f t="shared" si="0"/>
        <v>-4.3311067649101744</v>
      </c>
      <c r="R25" s="57">
        <f t="shared" si="1"/>
        <v>0.65993301998962151</v>
      </c>
      <c r="S25" s="58">
        <f t="shared" si="2"/>
        <v>-0.11919024280471779</v>
      </c>
      <c r="T25" s="57">
        <f t="shared" si="3"/>
        <v>-4.9910397848997956</v>
      </c>
    </row>
    <row r="26" spans="2:20" x14ac:dyDescent="0.3">
      <c r="I26" s="58">
        <v>0.66209950928630612</v>
      </c>
      <c r="K26" s="58">
        <f>LN($C$11)/(1-Tab_I_a!$C$25)+Tab_I_a!$AS$51</f>
        <v>-1.529775201696465</v>
      </c>
      <c r="L26" s="58">
        <f>LN(I26)/(1-Tab_I_b!$C$25)+Tab_I_b!$AS$51</f>
        <v>-1.6200532521157107</v>
      </c>
      <c r="M26" s="58"/>
      <c r="N26" s="58">
        <f>LN($D$11)/(1-Tab_I_a!$C$25)+Tab_I_a!$AS$51</f>
        <v>-7.3710490310796386</v>
      </c>
      <c r="O26" s="58">
        <f>LN(1-I26)/(1-Tab_I_b!$C$35)+Tab_I_b!$AS$51</f>
        <v>0.23455522112610394</v>
      </c>
      <c r="Q26" s="57">
        <f t="shared" si="0"/>
        <v>-4.180652149383504</v>
      </c>
      <c r="R26" s="57">
        <f t="shared" si="1"/>
        <v>0.65993301998962151</v>
      </c>
      <c r="S26" s="58">
        <f t="shared" si="2"/>
        <v>-0.1155972595930894</v>
      </c>
      <c r="T26" s="57">
        <f t="shared" si="3"/>
        <v>-4.8405851693731252</v>
      </c>
    </row>
    <row r="27" spans="2:20" x14ac:dyDescent="0.3">
      <c r="I27" s="58">
        <v>0.66309950928630612</v>
      </c>
      <c r="K27" s="58">
        <f>LN($C$11)/(1-Tab_I_a!$C$25)+Tab_I_a!$AS$51</f>
        <v>-1.529775201696465</v>
      </c>
      <c r="L27" s="58">
        <f>LN(I27)/(1-Tab_I_b!$C$25)+Tab_I_b!$AS$51</f>
        <v>-1.6092939481895454</v>
      </c>
      <c r="M27" s="58"/>
      <c r="N27" s="58">
        <f>LN($D$11)/(1-Tab_I_a!$C$25)+Tab_I_a!$AS$51</f>
        <v>-7.3710490310796386</v>
      </c>
      <c r="O27" s="58">
        <f>LN(1-I27)/(1-Tab_I_b!$C$35)+Tab_I_b!$AS$51</f>
        <v>0.23159138212897301</v>
      </c>
      <c r="Q27" s="57">
        <f t="shared" si="0"/>
        <v>-4.0301975338568345</v>
      </c>
      <c r="R27" s="57">
        <f t="shared" si="1"/>
        <v>0.65993301998962151</v>
      </c>
      <c r="S27" s="58">
        <f t="shared" si="2"/>
        <v>-0.11200427638146104</v>
      </c>
      <c r="T27" s="57">
        <f t="shared" si="3"/>
        <v>-4.6901305538464557</v>
      </c>
    </row>
    <row r="28" spans="2:20" x14ac:dyDescent="0.3">
      <c r="I28" s="58">
        <v>0.66409950928630612</v>
      </c>
      <c r="K28" s="58">
        <f>LN($C$11)/(1-Tab_I_a!$C$25)+Tab_I_a!$AS$51</f>
        <v>-1.529775201696465</v>
      </c>
      <c r="L28" s="58">
        <f>LN(I28)/(1-Tab_I_b!$C$25)+Tab_I_b!$AS$51</f>
        <v>-1.5985508578196759</v>
      </c>
      <c r="M28" s="58"/>
      <c r="N28" s="58">
        <f>LN($D$11)/(1-Tab_I_a!$C$25)+Tab_I_a!$AS$51</f>
        <v>-7.3710490310796386</v>
      </c>
      <c r="O28" s="58">
        <f>LN(1-I28)/(1-Tab_I_b!$C$35)+Tab_I_b!$AS$51</f>
        <v>0.22861873267098498</v>
      </c>
      <c r="Q28" s="57">
        <f t="shared" si="0"/>
        <v>-3.8797429183301646</v>
      </c>
      <c r="R28" s="57">
        <f t="shared" si="1"/>
        <v>0.65993301998962151</v>
      </c>
      <c r="S28" s="58">
        <f t="shared" si="2"/>
        <v>-0.10841129316983268</v>
      </c>
      <c r="T28" s="57">
        <f t="shared" si="3"/>
        <v>-4.5396759383197862</v>
      </c>
    </row>
    <row r="29" spans="2:20" x14ac:dyDescent="0.3">
      <c r="I29" s="58">
        <v>0.66509950928630612</v>
      </c>
      <c r="K29" s="58">
        <f>LN($C$11)/(1-Tab_I_a!$C$25)+Tab_I_a!$AS$51</f>
        <v>-1.529775201696465</v>
      </c>
      <c r="L29" s="58">
        <f>LN(I29)/(1-Tab_I_b!$C$25)+Tab_I_b!$AS$51</f>
        <v>-1.5878239322141139</v>
      </c>
      <c r="M29" s="58"/>
      <c r="N29" s="58">
        <f>LN($D$11)/(1-Tab_I_a!$C$25)+Tab_I_a!$AS$51</f>
        <v>-7.3710490310796386</v>
      </c>
      <c r="O29" s="58">
        <f>LN(1-I29)/(1-Tab_I_b!$C$35)+Tab_I_b!$AS$51</f>
        <v>0.22563722021506494</v>
      </c>
      <c r="Q29" s="57">
        <f t="shared" si="0"/>
        <v>-3.7292883028034942</v>
      </c>
      <c r="R29" s="57">
        <f t="shared" si="1"/>
        <v>0.65993301998962151</v>
      </c>
      <c r="S29" s="58">
        <f t="shared" si="2"/>
        <v>-0.10481830995820431</v>
      </c>
      <c r="T29" s="57">
        <f t="shared" si="3"/>
        <v>-4.3892213227931158</v>
      </c>
    </row>
    <row r="30" spans="2:20" x14ac:dyDescent="0.3">
      <c r="I30" s="58">
        <v>0.66609950928630612</v>
      </c>
      <c r="K30" s="58">
        <f>LN($C$11)/(1-Tab_I_a!$C$25)+Tab_I_a!$AS$51</f>
        <v>-1.529775201696465</v>
      </c>
      <c r="L30" s="58">
        <f>LN(I30)/(1-Tab_I_b!$C$25)+Tab_I_b!$AS$51</f>
        <v>-1.5771131228007886</v>
      </c>
      <c r="M30" s="58"/>
      <c r="N30" s="58">
        <f>LN($D$11)/(1-Tab_I_a!$C$25)+Tab_I_a!$AS$51</f>
        <v>-7.3710490310796386</v>
      </c>
      <c r="O30" s="58">
        <f>LN(1-I30)/(1-Tab_I_b!$C$35)+Tab_I_b!$AS$51</f>
        <v>0.22264679175281143</v>
      </c>
      <c r="Q30" s="57">
        <f t="shared" si="0"/>
        <v>-3.5788336872768243</v>
      </c>
      <c r="R30" s="57">
        <f t="shared" si="1"/>
        <v>0.65993301998962151</v>
      </c>
      <c r="S30" s="58">
        <f t="shared" si="2"/>
        <v>-0.10122532674657592</v>
      </c>
      <c r="T30" s="57">
        <f t="shared" si="3"/>
        <v>-4.2387667072664454</v>
      </c>
    </row>
    <row r="31" spans="2:20" x14ac:dyDescent="0.3">
      <c r="I31" s="58">
        <v>0.66709950928630612</v>
      </c>
      <c r="K31" s="58">
        <f>LN($C$11)/(1-Tab_I_a!$C$25)+Tab_I_a!$AS$51</f>
        <v>-1.529775201696465</v>
      </c>
      <c r="L31" s="58">
        <f>LN(I31)/(1-Tab_I_b!$C$25)+Tab_I_b!$AS$51</f>
        <v>-1.5664183812262247</v>
      </c>
      <c r="M31" s="58"/>
      <c r="N31" s="58">
        <f>LN($D$11)/(1-Tab_I_a!$C$25)+Tab_I_a!$AS$51</f>
        <v>-7.3710490310796386</v>
      </c>
      <c r="O31" s="58">
        <f>LN(1-I31)/(1-Tab_I_b!$C$35)+Tab_I_b!$AS$51</f>
        <v>0.21964739379884257</v>
      </c>
      <c r="Q31" s="57">
        <f t="shared" si="0"/>
        <v>-3.4283790717501543</v>
      </c>
      <c r="R31" s="57">
        <f t="shared" si="1"/>
        <v>0.65993301998962151</v>
      </c>
      <c r="S31" s="58">
        <f t="shared" si="2"/>
        <v>-9.7632343534947555E-2</v>
      </c>
      <c r="T31" s="57">
        <f t="shared" si="3"/>
        <v>-4.0883120917397759</v>
      </c>
    </row>
    <row r="32" spans="2:20" x14ac:dyDescent="0.3">
      <c r="I32" s="58">
        <v>0.66809950928630613</v>
      </c>
      <c r="K32" s="58">
        <f>LN($C$11)/(1-Tab_I_a!$C$25)+Tab_I_a!$AS$51</f>
        <v>-1.529775201696465</v>
      </c>
      <c r="L32" s="58">
        <f>LN(I32)/(1-Tab_I_b!$C$25)+Tab_I_b!$AS$51</f>
        <v>-1.5557396593542336</v>
      </c>
      <c r="M32" s="58"/>
      <c r="N32" s="58">
        <f>LN($D$11)/(1-Tab_I_a!$C$25)+Tab_I_a!$AS$51</f>
        <v>-7.3710490310796386</v>
      </c>
      <c r="O32" s="58">
        <f>LN(1-I32)/(1-Tab_I_b!$C$35)+Tab_I_b!$AS$51</f>
        <v>0.21663897238505525</v>
      </c>
      <c r="Q32" s="57">
        <f t="shared" si="0"/>
        <v>-3.277924456223503</v>
      </c>
      <c r="R32" s="57">
        <f t="shared" si="1"/>
        <v>0.65993301998962151</v>
      </c>
      <c r="S32" s="58">
        <f t="shared" si="2"/>
        <v>-9.4039360323319623E-2</v>
      </c>
      <c r="T32" s="57">
        <f t="shared" si="3"/>
        <v>-3.9378574762131247</v>
      </c>
    </row>
    <row r="33" spans="8:20" x14ac:dyDescent="0.3">
      <c r="I33" s="58">
        <v>0.66909950928630613</v>
      </c>
      <c r="K33" s="58">
        <f>LN($C$11)/(1-Tab_I_a!$C$25)+Tab_I_a!$AS$51</f>
        <v>-1.529775201696465</v>
      </c>
      <c r="L33" s="58">
        <f>LN(I33)/(1-Tab_I_b!$C$25)+Tab_I_b!$AS$51</f>
        <v>-1.5450769092646153</v>
      </c>
      <c r="M33" s="58"/>
      <c r="N33" s="58">
        <f>LN($D$11)/(1-Tab_I_a!$C$25)+Tab_I_a!$AS$51</f>
        <v>-7.3710490310796386</v>
      </c>
      <c r="O33" s="58">
        <f>LN(1-I33)/(1-Tab_I_b!$C$35)+Tab_I_b!$AS$51</f>
        <v>0.21362147305479917</v>
      </c>
      <c r="Q33" s="57">
        <f t="shared" si="0"/>
        <v>-3.1274698406968326</v>
      </c>
      <c r="R33" s="57">
        <f t="shared" si="1"/>
        <v>0.65993301998962151</v>
      </c>
      <c r="S33" s="58">
        <f t="shared" si="2"/>
        <v>-9.0446377111691234E-2</v>
      </c>
      <c r="T33" s="57">
        <f t="shared" si="3"/>
        <v>-3.7874028606864538</v>
      </c>
    </row>
    <row r="34" spans="8:20" x14ac:dyDescent="0.3">
      <c r="I34" s="58">
        <v>0.67009950928630602</v>
      </c>
      <c r="K34" s="58">
        <f>LN($C$11)/(1-Tab_I_a!$C$25)+Tab_I_a!$AS$51</f>
        <v>-1.529775201696465</v>
      </c>
      <c r="L34" s="58">
        <f>LN(I34)/(1-Tab_I_b!$C$25)+Tab_I_b!$AS$51</f>
        <v>-1.5344300832518651</v>
      </c>
      <c r="M34" s="58"/>
      <c r="N34" s="58">
        <f>LN($D$11)/(1-Tab_I_a!$C$25)+Tab_I_a!$AS$51</f>
        <v>-7.3710490310796386</v>
      </c>
      <c r="O34" s="58">
        <f>LN(1-I34)/(1-Tab_I_b!$C$35)+Tab_I_b!$AS$51</f>
        <v>0.21059484085696289</v>
      </c>
      <c r="Q34" s="57">
        <f t="shared" si="0"/>
        <v>-2.9770152251701814</v>
      </c>
      <c r="R34" s="57">
        <f t="shared" si="1"/>
        <v>0.65993301998962151</v>
      </c>
      <c r="S34" s="58">
        <f t="shared" si="2"/>
        <v>-8.6853393900063317E-2</v>
      </c>
      <c r="T34" s="57">
        <f t="shared" si="3"/>
        <v>-3.636948245159803</v>
      </c>
    </row>
    <row r="35" spans="8:20" x14ac:dyDescent="0.3">
      <c r="H35" s="60" t="s">
        <v>96</v>
      </c>
      <c r="I35" s="59">
        <v>0.67109950928630613</v>
      </c>
      <c r="J35" s="60"/>
      <c r="K35" s="59">
        <f>LN($C$11)/(1-Tab_I_a!$C$25)+Tab_I_a!$AS$51</f>
        <v>-1.529775201696465</v>
      </c>
      <c r="L35" s="59">
        <f>LN(I35)/(1-Tab_I_b!$C$25)+Tab_I_b!$AS$51</f>
        <v>-1.5237991338238912</v>
      </c>
      <c r="M35" s="59"/>
      <c r="N35" s="59">
        <f>LN($D$11)/(1-Tab_I_a!$C$25)+Tab_I_a!$AS$51</f>
        <v>-7.3710490310796386</v>
      </c>
      <c r="O35" s="59">
        <f>LN(1-I35)/(1-Tab_I_b!$C$35)+Tab_I_b!$AS$51</f>
        <v>0.20755902033996687</v>
      </c>
      <c r="P35" s="60"/>
      <c r="Q35" s="61">
        <f t="shared" si="0"/>
        <v>-2.8265606096434928</v>
      </c>
      <c r="R35" s="61">
        <f t="shared" si="1"/>
        <v>0.65993301998962151</v>
      </c>
      <c r="S35" s="59">
        <f t="shared" si="2"/>
        <v>-8.3260410688434497E-2</v>
      </c>
      <c r="T35" s="61">
        <f t="shared" si="3"/>
        <v>-3.4864936296331144</v>
      </c>
    </row>
    <row r="36" spans="8:20" x14ac:dyDescent="0.3">
      <c r="I36" s="58">
        <v>0.67209950928630613</v>
      </c>
      <c r="K36" s="58">
        <f>LN($C$11)/(1-Tab_I_a!$C$25)+Tab_I_a!$AS$51</f>
        <v>-1.529775201696465</v>
      </c>
      <c r="L36" s="58">
        <f>LN(I36)/(1-Tab_I_b!$C$25)+Tab_I_b!$AS$51</f>
        <v>-1.5131840137007526</v>
      </c>
      <c r="M36" s="58"/>
      <c r="N36" s="58">
        <f>LN($D$11)/(1-Tab_I_a!$C$25)+Tab_I_a!$AS$51</f>
        <v>-7.3710490310796386</v>
      </c>
      <c r="O36" s="58">
        <f>LN(1-I36)/(1-Tab_I_b!$C$35)+Tab_I_b!$AS$51</f>
        <v>0.20451395554567187</v>
      </c>
      <c r="Q36" s="57">
        <f t="shared" si="0"/>
        <v>-2.6761059941168228</v>
      </c>
      <c r="R36" s="57">
        <f t="shared" si="1"/>
        <v>0.65993301998962151</v>
      </c>
      <c r="S36" s="58">
        <f t="shared" si="2"/>
        <v>-7.9667427476806121E-2</v>
      </c>
      <c r="T36" s="57">
        <f t="shared" si="3"/>
        <v>-3.3360390141064444</v>
      </c>
    </row>
    <row r="37" spans="8:20" x14ac:dyDescent="0.3">
      <c r="I37" s="58">
        <v>0.67309950928630613</v>
      </c>
      <c r="K37" s="58">
        <f>LN($C$11)/(1-Tab_I_a!$C$25)+Tab_I_a!$AS$51</f>
        <v>-1.529775201696465</v>
      </c>
      <c r="L37" s="58">
        <f>LN(I37)/(1-Tab_I_b!$C$25)+Tab_I_b!$AS$51</f>
        <v>-1.5025846758133883</v>
      </c>
      <c r="M37" s="58"/>
      <c r="N37" s="58">
        <f>LN($D$11)/(1-Tab_I_a!$C$25)+Tab_I_a!$AS$51</f>
        <v>-7.3710490310796386</v>
      </c>
      <c r="O37" s="58">
        <f>LN(1-I37)/(1-Tab_I_b!$C$35)+Tab_I_b!$AS$51</f>
        <v>0.2014595900031857</v>
      </c>
      <c r="Q37" s="57">
        <f t="shared" si="0"/>
        <v>-2.5256513785901529</v>
      </c>
      <c r="R37" s="57">
        <f t="shared" si="1"/>
        <v>0.65993301998962151</v>
      </c>
      <c r="S37" s="58">
        <f t="shared" si="2"/>
        <v>-7.6074444265177746E-2</v>
      </c>
      <c r="T37" s="57">
        <f t="shared" si="3"/>
        <v>-3.1855843985797745</v>
      </c>
    </row>
    <row r="38" spans="8:20" x14ac:dyDescent="0.3">
      <c r="I38" s="58">
        <v>0.67409950928630613</v>
      </c>
      <c r="K38" s="58">
        <f>LN($C$11)/(1-Tab_I_a!$C$25)+Tab_I_a!$AS$51</f>
        <v>-1.529775201696465</v>
      </c>
      <c r="L38" s="58">
        <f>LN(I38)/(1-Tab_I_b!$C$25)+Tab_I_b!$AS$51</f>
        <v>-1.4920010733023672</v>
      </c>
      <c r="M38" s="58"/>
      <c r="N38" s="58">
        <f>LN($D$11)/(1-Tab_I_a!$C$25)+Tab_I_a!$AS$51</f>
        <v>-7.3710490310796386</v>
      </c>
      <c r="O38" s="58">
        <f>LN(1-I38)/(1-Tab_I_b!$C$35)+Tab_I_b!$AS$51</f>
        <v>0.19839586672258225</v>
      </c>
      <c r="Q38" s="57">
        <f t="shared" si="0"/>
        <v>-2.3751967630634829</v>
      </c>
      <c r="R38" s="57">
        <f t="shared" si="1"/>
        <v>0.65993301998962151</v>
      </c>
      <c r="S38" s="58">
        <f t="shared" si="2"/>
        <v>-7.248146105354937E-2</v>
      </c>
      <c r="T38" s="57">
        <f t="shared" si="3"/>
        <v>-3.0351297830531045</v>
      </c>
    </row>
    <row r="39" spans="8:20" x14ac:dyDescent="0.3">
      <c r="I39" s="58">
        <v>0.67509950928630613</v>
      </c>
      <c r="K39" s="58">
        <f>LN($C$11)/(1-Tab_I_a!$C$25)+Tab_I_a!$AS$51</f>
        <v>-1.529775201696465</v>
      </c>
      <c r="L39" s="58">
        <f>LN(I39)/(1-Tab_I_b!$C$25)+Tab_I_b!$AS$51</f>
        <v>-1.4814331595166481</v>
      </c>
      <c r="M39" s="58"/>
      <c r="N39" s="58">
        <f>LN($D$11)/(1-Tab_I_a!$C$25)+Tab_I_a!$AS$51</f>
        <v>-7.3710490310796386</v>
      </c>
      <c r="O39" s="58">
        <f>LN(1-I39)/(1-Tab_I_b!$C$35)+Tab_I_b!$AS$51</f>
        <v>0.19532272818852037</v>
      </c>
      <c r="Q39" s="57">
        <f t="shared" si="0"/>
        <v>-2.2247421475368125</v>
      </c>
      <c r="R39" s="57">
        <f t="shared" si="1"/>
        <v>0.65993301998962151</v>
      </c>
      <c r="S39" s="58">
        <f t="shared" si="2"/>
        <v>-6.8888477841920995E-2</v>
      </c>
      <c r="T39" s="57">
        <f t="shared" si="3"/>
        <v>-2.8846751675264346</v>
      </c>
    </row>
    <row r="40" spans="8:20" x14ac:dyDescent="0.3">
      <c r="I40" s="58">
        <v>0.67609950928630613</v>
      </c>
      <c r="K40" s="58">
        <f>LN($C$11)/(1-Tab_I_a!$C$25)+Tab_I_a!$AS$51</f>
        <v>-1.529775201696465</v>
      </c>
      <c r="L40" s="58">
        <f>LN(I40)/(1-Tab_I_b!$C$25)+Tab_I_b!$AS$51</f>
        <v>-1.4708808880123432</v>
      </c>
      <c r="M40" s="58"/>
      <c r="N40" s="58">
        <f>LN($D$11)/(1-Tab_I_a!$C$25)+Tab_I_a!$AS$51</f>
        <v>-7.3710490310796386</v>
      </c>
      <c r="O40" s="58">
        <f>LN(1-I40)/(1-Tab_I_b!$C$35)+Tab_I_b!$AS$51</f>
        <v>0.19224011635376481</v>
      </c>
      <c r="Q40" s="57">
        <f t="shared" si="0"/>
        <v>-2.0742875320101426</v>
      </c>
      <c r="R40" s="57">
        <f t="shared" si="1"/>
        <v>0.65993301998962151</v>
      </c>
      <c r="S40" s="58">
        <f t="shared" si="2"/>
        <v>-6.5295494630292619E-2</v>
      </c>
      <c r="T40" s="57">
        <f t="shared" si="3"/>
        <v>-2.7342205519997642</v>
      </c>
    </row>
    <row r="41" spans="8:20" x14ac:dyDescent="0.3">
      <c r="I41" s="58">
        <v>0.67709950928630613</v>
      </c>
      <c r="K41" s="58">
        <f>LN($C$11)/(1-Tab_I_a!$C$25)+Tab_I_a!$AS$51</f>
        <v>-1.529775201696465</v>
      </c>
      <c r="L41" s="58">
        <f>LN(I41)/(1-Tab_I_b!$C$25)+Tab_I_b!$AS$51</f>
        <v>-1.460344212551494</v>
      </c>
      <c r="M41" s="58"/>
      <c r="N41" s="58">
        <f>LN($D$11)/(1-Tab_I_a!$C$25)+Tab_I_a!$AS$51</f>
        <v>-7.3710490310796386</v>
      </c>
      <c r="O41" s="58">
        <f>LN(1-I41)/(1-Tab_I_b!$C$35)+Tab_I_b!$AS$51</f>
        <v>0.18914797263260841</v>
      </c>
      <c r="Q41" s="57">
        <f t="shared" si="0"/>
        <v>-1.9238329164834727</v>
      </c>
      <c r="R41" s="57">
        <f t="shared" si="1"/>
        <v>0.65993301998962151</v>
      </c>
      <c r="S41" s="58">
        <f t="shared" si="2"/>
        <v>-6.1702511418664244E-2</v>
      </c>
      <c r="T41" s="57">
        <f t="shared" si="3"/>
        <v>-2.5837659364730943</v>
      </c>
    </row>
    <row r="42" spans="8:20" x14ac:dyDescent="0.3">
      <c r="I42" s="58">
        <v>0.67809950928630613</v>
      </c>
      <c r="K42" s="58">
        <f>LN($C$11)/(1-Tab_I_a!$C$25)+Tab_I_a!$AS$51</f>
        <v>-1.529775201696465</v>
      </c>
      <c r="L42" s="58">
        <f>LN(I42)/(1-Tab_I_b!$C$25)+Tab_I_b!$AS$51</f>
        <v>-1.4498230871008555</v>
      </c>
      <c r="M42" s="58"/>
      <c r="N42" s="58">
        <f>LN($D$11)/(1-Tab_I_a!$C$25)+Tab_I_a!$AS$51</f>
        <v>-7.3710490310796386</v>
      </c>
      <c r="O42" s="58">
        <f>LN(1-I42)/(1-Tab_I_b!$C$35)+Tab_I_b!$AS$51</f>
        <v>0.18604623789419028</v>
      </c>
      <c r="Q42" s="57">
        <f t="shared" si="0"/>
        <v>-1.7733783009568027</v>
      </c>
      <c r="R42" s="57">
        <f t="shared" si="1"/>
        <v>0.65993301998962151</v>
      </c>
      <c r="S42" s="58">
        <f t="shared" si="2"/>
        <v>-5.8109528207035868E-2</v>
      </c>
      <c r="T42" s="57">
        <f t="shared" si="3"/>
        <v>-2.4333113209464243</v>
      </c>
    </row>
    <row r="43" spans="8:20" x14ac:dyDescent="0.3">
      <c r="I43" s="58">
        <v>0.67909950928630614</v>
      </c>
      <c r="K43" s="58">
        <f>LN($C$11)/(1-Tab_I_a!$C$25)+Tab_I_a!$AS$51</f>
        <v>-1.529775201696465</v>
      </c>
      <c r="L43" s="58">
        <f>LN(I43)/(1-Tab_I_b!$C$25)+Tab_I_b!$AS$51</f>
        <v>-1.4393174658306906</v>
      </c>
      <c r="M43" s="58"/>
      <c r="N43" s="58">
        <f>LN($D$11)/(1-Tab_I_a!$C$25)+Tab_I_a!$AS$51</f>
        <v>-7.3710490310796386</v>
      </c>
      <c r="O43" s="58">
        <f>LN(1-I43)/(1-Tab_I_b!$C$35)+Tab_I_b!$AS$51</f>
        <v>0.18293485245571151</v>
      </c>
      <c r="Q43" s="57">
        <f t="shared" si="0"/>
        <v>-1.6229236854301325</v>
      </c>
      <c r="R43" s="57">
        <f t="shared" si="1"/>
        <v>0.65993301998962151</v>
      </c>
      <c r="S43" s="58">
        <f t="shared" si="2"/>
        <v>-5.4516544995407486E-2</v>
      </c>
      <c r="T43" s="57">
        <f t="shared" si="3"/>
        <v>-2.2828567054197539</v>
      </c>
    </row>
    <row r="44" spans="8:20" x14ac:dyDescent="0.3">
      <c r="I44" s="58">
        <v>0.68009950928630614</v>
      </c>
      <c r="K44" s="58">
        <f>LN($C$11)/(1-Tab_I_a!$C$25)+Tab_I_a!$AS$51</f>
        <v>-1.529775201696465</v>
      </c>
      <c r="L44" s="58">
        <f>LN(I44)/(1-Tab_I_b!$C$25)+Tab_I_b!$AS$51</f>
        <v>-1.4288273031135723</v>
      </c>
      <c r="M44" s="58"/>
      <c r="N44" s="58">
        <f>LN($D$11)/(1-Tab_I_a!$C$25)+Tab_I_a!$AS$51</f>
        <v>-7.3710490310796386</v>
      </c>
      <c r="O44" s="58">
        <f>LN(1-I44)/(1-Tab_I_b!$C$35)+Tab_I_b!$AS$51</f>
        <v>0.17981375607554506</v>
      </c>
      <c r="Q44" s="57">
        <f t="shared" si="0"/>
        <v>-1.4724690699034626</v>
      </c>
      <c r="R44" s="57">
        <f t="shared" si="1"/>
        <v>0.65993301998962151</v>
      </c>
      <c r="S44" s="58">
        <f t="shared" si="2"/>
        <v>-5.092356178377911E-2</v>
      </c>
      <c r="T44" s="57">
        <f t="shared" si="3"/>
        <v>-2.132402089893084</v>
      </c>
    </row>
    <row r="45" spans="8:20" x14ac:dyDescent="0.3">
      <c r="I45" s="58">
        <v>0.68109950928630614</v>
      </c>
      <c r="K45" s="58">
        <f>LN($C$11)/(1-Tab_I_a!$C$25)+Tab_I_a!$AS$51</f>
        <v>-1.529775201696465</v>
      </c>
      <c r="L45" s="58">
        <f>LN(I45)/(1-Tab_I_b!$C$25)+Tab_I_b!$AS$51</f>
        <v>-1.4183525535231907</v>
      </c>
      <c r="M45" s="58"/>
      <c r="N45" s="58">
        <f>LN($D$11)/(1-Tab_I_a!$C$25)+Tab_I_a!$AS$51</f>
        <v>-7.3710490310796386</v>
      </c>
      <c r="O45" s="58">
        <f>LN(1-I45)/(1-Tab_I_b!$C$35)+Tab_I_b!$AS$51</f>
        <v>0.1766828879462361</v>
      </c>
      <c r="Q45" s="57">
        <f t="shared" si="0"/>
        <v>-1.3220144543767924</v>
      </c>
      <c r="R45" s="57">
        <f t="shared" si="1"/>
        <v>0.65993301998962151</v>
      </c>
      <c r="S45" s="58">
        <f t="shared" si="2"/>
        <v>-4.7330578572150735E-2</v>
      </c>
      <c r="T45" s="57">
        <f t="shared" si="3"/>
        <v>-1.9819474743664141</v>
      </c>
    </row>
    <row r="46" spans="8:20" x14ac:dyDescent="0.3">
      <c r="I46" s="58">
        <v>0.68209950928630614</v>
      </c>
      <c r="K46" s="58">
        <f>LN($C$11)/(1-Tab_I_a!$C$25)+Tab_I_a!$AS$51</f>
        <v>-1.529775201696465</v>
      </c>
      <c r="L46" s="58">
        <f>LN(I46)/(1-Tab_I_b!$C$25)+Tab_I_b!$AS$51</f>
        <v>-1.4078931718331795</v>
      </c>
      <c r="M46" s="58"/>
      <c r="N46" s="58">
        <f>LN($D$11)/(1-Tab_I_a!$C$25)+Tab_I_a!$AS$51</f>
        <v>-7.3710490310796386</v>
      </c>
      <c r="O46" s="58">
        <f>LN(1-I46)/(1-Tab_I_b!$C$35)+Tab_I_b!$AS$51</f>
        <v>0.17354218668739474</v>
      </c>
      <c r="Q46" s="57">
        <f t="shared" si="0"/>
        <v>-1.1715598388501225</v>
      </c>
      <c r="R46" s="57">
        <f t="shared" si="1"/>
        <v>0.65993301998962151</v>
      </c>
      <c r="S46" s="58">
        <f t="shared" si="2"/>
        <v>-4.3737595360522366E-2</v>
      </c>
      <c r="T46" s="57">
        <f t="shared" si="3"/>
        <v>-1.8314928588397443</v>
      </c>
    </row>
    <row r="47" spans="8:20" x14ac:dyDescent="0.3">
      <c r="I47" s="58">
        <v>0.68309950928630614</v>
      </c>
      <c r="K47" s="58">
        <f>LN($C$11)/(1-Tab_I_a!$C$25)+Tab_I_a!$AS$51</f>
        <v>-1.529775201696465</v>
      </c>
      <c r="L47" s="58">
        <f>LN(I47)/(1-Tab_I_b!$C$25)+Tab_I_b!$AS$51</f>
        <v>-1.397449113015939</v>
      </c>
      <c r="M47" s="58"/>
      <c r="N47" s="58">
        <f>LN($D$11)/(1-Tab_I_a!$C$25)+Tab_I_a!$AS$51</f>
        <v>-7.3710490310796386</v>
      </c>
      <c r="O47" s="58">
        <f>LN(1-I47)/(1-Tab_I_b!$C$35)+Tab_I_b!$AS$51</f>
        <v>0.17039159033847473</v>
      </c>
      <c r="Q47" s="57">
        <f t="shared" si="0"/>
        <v>-1.0211052233234525</v>
      </c>
      <c r="R47" s="57">
        <f t="shared" si="1"/>
        <v>0.65993301998962151</v>
      </c>
      <c r="S47" s="58">
        <f t="shared" si="2"/>
        <v>-4.0144612148893991E-2</v>
      </c>
      <c r="T47" s="57">
        <f t="shared" si="3"/>
        <v>-1.6810382433130742</v>
      </c>
    </row>
    <row r="48" spans="8:20" x14ac:dyDescent="0.3">
      <c r="I48" s="58">
        <v>0.68409950928630614</v>
      </c>
      <c r="K48" s="58">
        <f>LN($C$11)/(1-Tab_I_a!$C$25)+Tab_I_a!$AS$51</f>
        <v>-1.529775201696465</v>
      </c>
      <c r="L48" s="58">
        <f>LN(I48)/(1-Tab_I_b!$C$25)+Tab_I_b!$AS$51</f>
        <v>-1.3870203322414747</v>
      </c>
      <c r="M48" s="58"/>
      <c r="N48" s="58">
        <f>LN($D$11)/(1-Tab_I_a!$C$25)+Tab_I_a!$AS$51</f>
        <v>-7.3710490310796386</v>
      </c>
      <c r="O48" s="58">
        <f>LN(1-I48)/(1-Tab_I_b!$C$35)+Tab_I_b!$AS$51</f>
        <v>0.16723103635143977</v>
      </c>
      <c r="Q48" s="57">
        <f t="shared" si="0"/>
        <v>-0.87065060779678249</v>
      </c>
      <c r="R48" s="57">
        <f t="shared" si="1"/>
        <v>0.65993301998962151</v>
      </c>
      <c r="S48" s="58">
        <f t="shared" si="2"/>
        <v>-3.6551628937265608E-2</v>
      </c>
      <c r="T48" s="57">
        <f t="shared" si="3"/>
        <v>-1.530583627786404</v>
      </c>
    </row>
    <row r="49" spans="8:20" x14ac:dyDescent="0.3">
      <c r="I49" s="58">
        <v>0.68509950928630614</v>
      </c>
      <c r="K49" s="58">
        <f>LN($C$11)/(1-Tab_I_a!$C$25)+Tab_I_a!$AS$51</f>
        <v>-1.529775201696465</v>
      </c>
      <c r="L49" s="58">
        <f>LN(I49)/(1-Tab_I_b!$C$25)+Tab_I_b!$AS$51</f>
        <v>-1.376606784876244</v>
      </c>
      <c r="M49" s="58"/>
      <c r="N49" s="58">
        <f>LN($D$11)/(1-Tab_I_a!$C$25)+Tab_I_a!$AS$51</f>
        <v>-7.3710490310796386</v>
      </c>
      <c r="O49" s="58">
        <f>LN(1-I49)/(1-Tab_I_b!$C$35)+Tab_I_b!$AS$51</f>
        <v>0.16406046158331211</v>
      </c>
      <c r="Q49" s="57">
        <f t="shared" si="0"/>
        <v>-0.72019599227011244</v>
      </c>
      <c r="R49" s="57">
        <f t="shared" si="1"/>
        <v>0.65993301998962151</v>
      </c>
      <c r="S49" s="58">
        <f t="shared" si="2"/>
        <v>-3.2958645725637233E-2</v>
      </c>
      <c r="T49" s="57">
        <f t="shared" si="3"/>
        <v>-1.3801290122597338</v>
      </c>
    </row>
    <row r="50" spans="8:20" x14ac:dyDescent="0.3">
      <c r="I50" s="58">
        <v>0.68609950928630614</v>
      </c>
      <c r="K50" s="58">
        <f>LN($C$11)/(1-Tab_I_a!$C$25)+Tab_I_a!$AS$51</f>
        <v>-1.529775201696465</v>
      </c>
      <c r="L50" s="58">
        <f>LN(I50)/(1-Tab_I_b!$C$25)+Tab_I_b!$AS$51</f>
        <v>-1.3662084264820076</v>
      </c>
      <c r="M50" s="58"/>
      <c r="N50" s="58">
        <f>LN($D$11)/(1-Tab_I_a!$C$25)+Tab_I_a!$AS$51</f>
        <v>-7.3710490310796386</v>
      </c>
      <c r="O50" s="58">
        <f>LN(1-I50)/(1-Tab_I_b!$C$35)+Tab_I_b!$AS$51</f>
        <v>0.16087980228860399</v>
      </c>
      <c r="Q50" s="57">
        <f t="shared" si="0"/>
        <v>-0.56974137674344238</v>
      </c>
      <c r="R50" s="57">
        <f t="shared" si="1"/>
        <v>0.65993301998962151</v>
      </c>
      <c r="S50" s="58">
        <f t="shared" si="2"/>
        <v>-2.9365662514008857E-2</v>
      </c>
      <c r="T50" s="57">
        <f t="shared" si="3"/>
        <v>-1.2296743967330639</v>
      </c>
    </row>
    <row r="51" spans="8:20" x14ac:dyDescent="0.3">
      <c r="I51" s="58">
        <v>0.68709950928630614</v>
      </c>
      <c r="K51" s="58">
        <f>LN($C$11)/(1-Tab_I_a!$C$25)+Tab_I_a!$AS$51</f>
        <v>-1.529775201696465</v>
      </c>
      <c r="L51" s="58">
        <f>LN(I51)/(1-Tab_I_b!$C$25)+Tab_I_b!$AS$51</f>
        <v>-1.355825212814693</v>
      </c>
      <c r="M51" s="58"/>
      <c r="N51" s="58">
        <f>LN($D$11)/(1-Tab_I_a!$C$25)+Tab_I_a!$AS$51</f>
        <v>-7.3710490310796386</v>
      </c>
      <c r="O51" s="58">
        <f>LN(1-I51)/(1-Tab_I_b!$C$35)+Tab_I_b!$AS$51</f>
        <v>0.15768899411162662</v>
      </c>
      <c r="Q51" s="57">
        <f t="shared" si="0"/>
        <v>-0.41928676121679098</v>
      </c>
      <c r="R51" s="57">
        <f t="shared" si="1"/>
        <v>0.65993301998962151</v>
      </c>
      <c r="S51" s="58">
        <f t="shared" si="2"/>
        <v>-2.5772679302380929E-2</v>
      </c>
      <c r="T51" s="57">
        <f t="shared" si="3"/>
        <v>-1.0792197812064126</v>
      </c>
    </row>
    <row r="52" spans="8:20" x14ac:dyDescent="0.3">
      <c r="I52" s="58">
        <v>0.68809950928630614</v>
      </c>
      <c r="K52" s="58">
        <f>LN($C$11)/(1-Tab_I_a!$C$25)+Tab_I_a!$AS$51</f>
        <v>-1.529775201696465</v>
      </c>
      <c r="L52" s="58">
        <f>LN(I52)/(1-Tab_I_b!$C$25)+Tab_I_b!$AS$51</f>
        <v>-1.3454570998232664</v>
      </c>
      <c r="M52" s="58"/>
      <c r="N52" s="58">
        <f>LN($D$11)/(1-Tab_I_a!$C$25)+Tab_I_a!$AS$51</f>
        <v>-7.3710490310796386</v>
      </c>
      <c r="O52" s="58">
        <f>LN(1-I52)/(1-Tab_I_b!$C$35)+Tab_I_b!$AS$51</f>
        <v>0.15448797207867848</v>
      </c>
      <c r="Q52" s="57">
        <f t="shared" si="0"/>
        <v>-0.26883214569012093</v>
      </c>
      <c r="R52" s="57">
        <f t="shared" si="1"/>
        <v>0.65993301998962151</v>
      </c>
      <c r="S52" s="58">
        <f t="shared" si="2"/>
        <v>-2.217969609075255E-2</v>
      </c>
      <c r="T52" s="57">
        <f t="shared" si="3"/>
        <v>-0.92876516567974243</v>
      </c>
    </row>
    <row r="53" spans="8:20" x14ac:dyDescent="0.3">
      <c r="I53" s="58">
        <v>0.68909950928630614</v>
      </c>
      <c r="K53" s="58">
        <f>LN($C$11)/(1-Tab_I_a!$C$25)+Tab_I_a!$AS$51</f>
        <v>-1.529775201696465</v>
      </c>
      <c r="L53" s="58">
        <f>LN(I53)/(1-Tab_I_b!$C$25)+Tab_I_b!$AS$51</f>
        <v>-1.3351040436486088</v>
      </c>
      <c r="M53" s="58"/>
      <c r="N53" s="58">
        <f>LN($D$11)/(1-Tab_I_a!$C$25)+Tab_I_a!$AS$51</f>
        <v>-7.3710490310796386</v>
      </c>
      <c r="O53" s="58">
        <f>LN(1-I53)/(1-Tab_I_b!$C$35)+Tab_I_b!$AS$51</f>
        <v>0.15127667059010541</v>
      </c>
      <c r="Q53" s="57">
        <f t="shared" si="0"/>
        <v>-0.11837753016345091</v>
      </c>
      <c r="R53" s="57">
        <f t="shared" si="1"/>
        <v>0.65993301998962151</v>
      </c>
      <c r="S53" s="58">
        <f t="shared" si="2"/>
        <v>-1.8586712879124175E-2</v>
      </c>
      <c r="T53" s="57">
        <f t="shared" si="3"/>
        <v>-0.77831055015307238</v>
      </c>
    </row>
    <row r="54" spans="8:20" x14ac:dyDescent="0.3">
      <c r="I54" s="58">
        <v>0.69009950928630615</v>
      </c>
      <c r="K54" s="58">
        <f>LN($C$11)/(1-Tab_I_a!$C$25)+Tab_I_a!$AS$51</f>
        <v>-1.529775201696465</v>
      </c>
      <c r="L54" s="58">
        <f>LN(I54)/(1-Tab_I_b!$C$25)+Tab_I_b!$AS$51</f>
        <v>-1.3247660006224036</v>
      </c>
      <c r="M54" s="58"/>
      <c r="N54" s="58">
        <f>LN($D$11)/(1-Tab_I_a!$C$25)+Tab_I_a!$AS$51</f>
        <v>-7.3710490310796386</v>
      </c>
      <c r="O54" s="58">
        <f>LN(1-I54)/(1-Tab_I_b!$C$35)+Tab_I_b!$AS$51</f>
        <v>0.14805502341223487</v>
      </c>
      <c r="Q54" s="57">
        <f t="shared" si="0"/>
        <v>3.207708536321912E-2</v>
      </c>
      <c r="R54" s="57">
        <f t="shared" si="1"/>
        <v>0.65993301998962151</v>
      </c>
      <c r="S54" s="58">
        <f t="shared" si="2"/>
        <v>-1.4993729667495801E-2</v>
      </c>
      <c r="T54" s="57">
        <f t="shared" si="3"/>
        <v>-0.62785593462640243</v>
      </c>
    </row>
    <row r="55" spans="8:20" x14ac:dyDescent="0.3">
      <c r="I55" s="58">
        <v>0.69109950928630615</v>
      </c>
      <c r="K55" s="58">
        <f>LN($C$11)/(1-Tab_I_a!$C$25)+Tab_I_a!$AS$51</f>
        <v>-1.529775201696465</v>
      </c>
      <c r="L55" s="58">
        <f>LN(I55)/(1-Tab_I_b!$C$25)+Tab_I_b!$AS$51</f>
        <v>-1.3144429272660327</v>
      </c>
      <c r="M55" s="58"/>
      <c r="N55" s="58">
        <f>LN($D$11)/(1-Tab_I_a!$C$25)+Tab_I_a!$AS$51</f>
        <v>-7.3710490310796386</v>
      </c>
      <c r="O55" s="58">
        <f>LN(1-I55)/(1-Tab_I_b!$C$35)+Tab_I_b!$AS$51</f>
        <v>0.14482296366917935</v>
      </c>
      <c r="Q55" s="57">
        <f t="shared" si="0"/>
        <v>0.18253170088988915</v>
      </c>
      <c r="R55" s="57">
        <f t="shared" si="1"/>
        <v>0.65993301998962151</v>
      </c>
      <c r="S55" s="58">
        <f t="shared" si="2"/>
        <v>-1.1400746455867425E-2</v>
      </c>
      <c r="T55" s="57">
        <f t="shared" si="3"/>
        <v>-0.47740131909973238</v>
      </c>
    </row>
    <row r="56" spans="8:20" x14ac:dyDescent="0.3">
      <c r="I56" s="58">
        <v>0.69209950928630615</v>
      </c>
      <c r="K56" s="58">
        <f>LN($C$11)/(1-Tab_I_a!$C$25)+Tab_I_a!$AS$51</f>
        <v>-1.529775201696465</v>
      </c>
      <c r="L56" s="58">
        <f>LN(I56)/(1-Tab_I_b!$C$25)+Tab_I_b!$AS$51</f>
        <v>-1.3041347802894767</v>
      </c>
      <c r="M56" s="58"/>
      <c r="N56" s="58">
        <f>LN($D$11)/(1-Tab_I_a!$C$25)+Tab_I_a!$AS$51</f>
        <v>-7.3710490310796386</v>
      </c>
      <c r="O56" s="58">
        <f>LN(1-I56)/(1-Tab_I_b!$C$35)+Tab_I_b!$AS$51</f>
        <v>0.1415804238345062</v>
      </c>
      <c r="Q56" s="57">
        <f t="shared" si="0"/>
        <v>0.33298631641655918</v>
      </c>
      <c r="R56" s="57">
        <f t="shared" si="1"/>
        <v>0.65993301998962151</v>
      </c>
      <c r="S56" s="58">
        <f t="shared" si="2"/>
        <v>-7.8077632442390488E-3</v>
      </c>
      <c r="T56" s="57">
        <f t="shared" si="3"/>
        <v>-0.32694670357306232</v>
      </c>
    </row>
    <row r="57" spans="8:20" x14ac:dyDescent="0.3">
      <c r="I57" s="58">
        <v>0.69309950928630615</v>
      </c>
      <c r="K57" s="58">
        <f>LN($C$11)/(1-Tab_I_a!$C$25)+Tab_I_a!$AS$51</f>
        <v>-1.529775201696465</v>
      </c>
      <c r="L57" s="58">
        <f>LN(I57)/(1-Tab_I_b!$C$25)+Tab_I_b!$AS$51</f>
        <v>-1.2938415165902308</v>
      </c>
      <c r="M57" s="58"/>
      <c r="N57" s="58">
        <f>LN($D$11)/(1-Tab_I_a!$C$25)+Tab_I_a!$AS$51</f>
        <v>-7.3710490310796386</v>
      </c>
      <c r="O57" s="58">
        <f>LN(1-I57)/(1-Tab_I_b!$C$35)+Tab_I_b!$AS$51</f>
        <v>0.13832733572277278</v>
      </c>
      <c r="Q57" s="57">
        <f t="shared" si="0"/>
        <v>0.48344093194322918</v>
      </c>
      <c r="R57" s="57">
        <f t="shared" si="1"/>
        <v>0.65993301998962151</v>
      </c>
      <c r="S57" s="58">
        <f t="shared" si="2"/>
        <v>-4.2147800326106741E-3</v>
      </c>
      <c r="T57" s="57">
        <f t="shared" si="3"/>
        <v>-0.17649208804639233</v>
      </c>
    </row>
    <row r="58" spans="8:20" x14ac:dyDescent="0.3">
      <c r="H58" s="62" t="s">
        <v>97</v>
      </c>
      <c r="I58" s="63">
        <v>0.69409950928630615</v>
      </c>
      <c r="J58" s="62"/>
      <c r="K58" s="63">
        <f>LN($C$11)/(1-Tab_I_a!$C$25)+Tab_I_a!$AS$51</f>
        <v>-1.529775201696465</v>
      </c>
      <c r="L58" s="63">
        <f>LN(I58)/(1-Tab_I_b!$C$25)+Tab_I_b!$AS$51</f>
        <v>-1.2835630932522155</v>
      </c>
      <c r="M58" s="63"/>
      <c r="N58" s="63">
        <f>LN($D$11)/(1-Tab_I_a!$C$25)+Tab_I_a!$AS$51</f>
        <v>-7.3710490310796386</v>
      </c>
      <c r="O58" s="63">
        <f>LN(1-I58)/(1-Tab_I_b!$C$35)+Tab_I_b!$AS$51</f>
        <v>0.1350636304809234</v>
      </c>
      <c r="P58" s="62"/>
      <c r="Q58" s="64">
        <f t="shared" si="0"/>
        <v>0.63389554746989918</v>
      </c>
      <c r="R58" s="64">
        <f t="shared" si="1"/>
        <v>0.65993301998962151</v>
      </c>
      <c r="S58" s="63">
        <f t="shared" si="2"/>
        <v>-6.2179682098229916E-4</v>
      </c>
      <c r="T58" s="64">
        <f t="shared" si="3"/>
        <v>-2.6037472519722323E-2</v>
      </c>
    </row>
    <row r="59" spans="8:20" x14ac:dyDescent="0.3">
      <c r="I59" s="58">
        <v>0.69509950928630615</v>
      </c>
      <c r="K59" s="58">
        <f>LN($C$11)/(1-Tab_I_a!$C$25)+Tab_I_a!$AS$51</f>
        <v>-1.529775201696465</v>
      </c>
      <c r="L59" s="58">
        <f>LN(I59)/(1-Tab_I_b!$C$25)+Tab_I_b!$AS$51</f>
        <v>-1.2732994675447109</v>
      </c>
      <c r="M59" s="58"/>
      <c r="N59" s="58">
        <f>LN($D$11)/(1-Tab_I_a!$C$25)+Tab_I_a!$AS$51</f>
        <v>-7.3710490310796386</v>
      </c>
      <c r="O59" s="58">
        <f>LN(1-I59)/(1-Tab_I_b!$C$35)+Tab_I_b!$AS$51</f>
        <v>0.13178923857954472</v>
      </c>
      <c r="Q59" s="57">
        <f t="shared" si="0"/>
        <v>0.78435016299656923</v>
      </c>
      <c r="R59" s="57">
        <f t="shared" si="1"/>
        <v>0.65993301998962151</v>
      </c>
      <c r="S59" s="58">
        <f t="shared" si="2"/>
        <v>2.9711863906460769E-3</v>
      </c>
      <c r="T59" s="57">
        <f t="shared" si="3"/>
        <v>0.12441714300694773</v>
      </c>
    </row>
    <row r="60" spans="8:20" x14ac:dyDescent="0.3">
      <c r="I60" s="58">
        <v>0.69609950928630615</v>
      </c>
      <c r="K60" s="58">
        <f>LN($C$11)/(1-Tab_I_a!$C$25)+Tab_I_a!$AS$51</f>
        <v>-1.529775201696465</v>
      </c>
      <c r="L60" s="58">
        <f>LN(I60)/(1-Tab_I_b!$C$25)+Tab_I_b!$AS$51</f>
        <v>-1.2630505969212862</v>
      </c>
      <c r="M60" s="58"/>
      <c r="N60" s="58">
        <f>LN($D$11)/(1-Tab_I_a!$C$25)+Tab_I_a!$AS$51</f>
        <v>-7.3710490310796386</v>
      </c>
      <c r="O60" s="58">
        <f>LN(1-I60)/(1-Tab_I_b!$C$35)+Tab_I_b!$AS$51</f>
        <v>0.12850408980397776</v>
      </c>
      <c r="Q60" s="57">
        <f t="shared" si="0"/>
        <v>0.93480477852323929</v>
      </c>
      <c r="R60" s="57">
        <f t="shared" si="1"/>
        <v>0.65993301998962151</v>
      </c>
      <c r="S60" s="58">
        <f t="shared" si="2"/>
        <v>6.5641696022744533E-3</v>
      </c>
      <c r="T60" s="57">
        <f t="shared" si="3"/>
        <v>0.27487175853361778</v>
      </c>
    </row>
    <row r="61" spans="8:20" x14ac:dyDescent="0.3">
      <c r="I61" s="58">
        <v>0.69709950928630615</v>
      </c>
      <c r="K61" s="58">
        <f>LN($C$11)/(1-Tab_I_a!$C$25)+Tab_I_a!$AS$51</f>
        <v>-1.529775201696465</v>
      </c>
      <c r="L61" s="58">
        <f>LN(I61)/(1-Tab_I_b!$C$25)+Tab_I_b!$AS$51</f>
        <v>-1.2528164390187426</v>
      </c>
      <c r="M61" s="58"/>
      <c r="N61" s="58">
        <f>LN($D$11)/(1-Tab_I_a!$C$25)+Tab_I_a!$AS$51</f>
        <v>-7.3710490310796386</v>
      </c>
      <c r="O61" s="58">
        <f>LN(1-I61)/(1-Tab_I_b!$C$35)+Tab_I_b!$AS$51</f>
        <v>0.12520811324528469</v>
      </c>
      <c r="Q61" s="57">
        <f t="shared" si="0"/>
        <v>1.0852593940499093</v>
      </c>
      <c r="R61" s="57">
        <f t="shared" si="1"/>
        <v>0.65993301998962151</v>
      </c>
      <c r="S61" s="58">
        <f t="shared" si="2"/>
        <v>1.015715281390283E-2</v>
      </c>
      <c r="T61" s="57">
        <f t="shared" si="3"/>
        <v>0.42532637406028784</v>
      </c>
    </row>
    <row r="62" spans="8:20" x14ac:dyDescent="0.3">
      <c r="I62" s="58">
        <v>0.69809950928630615</v>
      </c>
      <c r="K62" s="58">
        <f>LN($C$11)/(1-Tab_I_a!$C$25)+Tab_I_a!$AS$51</f>
        <v>-1.529775201696465</v>
      </c>
      <c r="L62" s="58">
        <f>LN(I62)/(1-Tab_I_b!$C$25)+Tab_I_b!$AS$51</f>
        <v>-1.2425969516560633</v>
      </c>
      <c r="M62" s="58"/>
      <c r="N62" s="58">
        <f>LN($D$11)/(1-Tab_I_a!$C$25)+Tab_I_a!$AS$51</f>
        <v>-7.3710490310796386</v>
      </c>
      <c r="O62" s="58">
        <f>LN(1-I62)/(1-Tab_I_b!$C$35)+Tab_I_b!$AS$51</f>
        <v>0.12190123729106439</v>
      </c>
      <c r="Q62" s="57">
        <f t="shared" si="0"/>
        <v>1.2357140095765793</v>
      </c>
      <c r="R62" s="57">
        <f t="shared" si="1"/>
        <v>0.65993301998962151</v>
      </c>
      <c r="S62" s="58">
        <f t="shared" si="2"/>
        <v>1.3750136025531203E-2</v>
      </c>
      <c r="T62" s="57">
        <f t="shared" si="3"/>
        <v>0.57578098958695778</v>
      </c>
    </row>
    <row r="63" spans="8:20" x14ac:dyDescent="0.3">
      <c r="I63" s="58">
        <v>0.69909950928630615</v>
      </c>
      <c r="K63" s="58">
        <f>LN($C$11)/(1-Tab_I_a!$C$25)+Tab_I_a!$AS$51</f>
        <v>-1.529775201696465</v>
      </c>
      <c r="L63" s="58">
        <f>LN(I63)/(1-Tab_I_b!$C$25)+Tab_I_b!$AS$51</f>
        <v>-1.2323920928333687</v>
      </c>
      <c r="M63" s="58"/>
      <c r="N63" s="58">
        <f>LN($D$11)/(1-Tab_I_a!$C$25)+Tab_I_a!$AS$51</f>
        <v>-7.3710490310796386</v>
      </c>
      <c r="O63" s="58">
        <f>LN(1-I63)/(1-Tab_I_b!$C$35)+Tab_I_b!$AS$51</f>
        <v>0.11858338961611659</v>
      </c>
      <c r="Q63" s="57">
        <f t="shared" si="0"/>
        <v>1.3861686251032495</v>
      </c>
      <c r="R63" s="57">
        <f t="shared" si="1"/>
        <v>0.65993301998962151</v>
      </c>
      <c r="S63" s="58">
        <f t="shared" si="2"/>
        <v>1.7343119237159581E-2</v>
      </c>
      <c r="T63" s="57">
        <f t="shared" si="3"/>
        <v>0.72623560511362795</v>
      </c>
    </row>
    <row r="64" spans="8:20" x14ac:dyDescent="0.3">
      <c r="I64" s="58">
        <v>0.70009950928630615</v>
      </c>
      <c r="K64" s="58">
        <f>LN($C$11)/(1-Tab_I_a!$C$25)+Tab_I_a!$AS$51</f>
        <v>-1.529775201696465</v>
      </c>
      <c r="L64" s="58">
        <f>LN(I64)/(1-Tab_I_b!$C$25)+Tab_I_b!$AS$51</f>
        <v>-1.2222018207308831</v>
      </c>
      <c r="M64" s="58"/>
      <c r="N64" s="58">
        <f>LN($D$11)/(1-Tab_I_a!$C$25)+Tab_I_a!$AS$51</f>
        <v>-7.3710490310796386</v>
      </c>
      <c r="O64" s="58">
        <f>LN(1-I64)/(1-Tab_I_b!$C$35)+Tab_I_b!$AS$51</f>
        <v>0.11525449717295033</v>
      </c>
      <c r="Q64" s="57">
        <f t="shared" si="0"/>
        <v>1.5366232406299194</v>
      </c>
      <c r="R64" s="57">
        <f t="shared" si="1"/>
        <v>0.65993301998962151</v>
      </c>
      <c r="S64" s="58">
        <f t="shared" si="2"/>
        <v>2.0936102448787956E-2</v>
      </c>
      <c r="T64" s="57">
        <f t="shared" si="3"/>
        <v>0.87669022064029789</v>
      </c>
    </row>
    <row r="65" spans="8:20" x14ac:dyDescent="0.3">
      <c r="I65" s="58">
        <v>0.70109950928630616</v>
      </c>
      <c r="K65" s="58">
        <f>LN($C$11)/(1-Tab_I_a!$C$25)+Tab_I_a!$AS$51</f>
        <v>-1.529775201696465</v>
      </c>
      <c r="L65" s="58">
        <f>LN(I65)/(1-Tab_I_b!$C$25)+Tab_I_b!$AS$51</f>
        <v>-1.2120260937079046</v>
      </c>
      <c r="M65" s="58"/>
      <c r="N65" s="58">
        <f>LN($D$11)/(1-Tab_I_a!$C$25)+Tab_I_a!$AS$51</f>
        <v>-7.3710490310796386</v>
      </c>
      <c r="O65" s="58">
        <f>LN(1-I65)/(1-Tab_I_b!$C$35)+Tab_I_b!$AS$51</f>
        <v>0.11191448618213484</v>
      </c>
      <c r="Q65" s="57">
        <f t="shared" si="0"/>
        <v>1.6870778561565893</v>
      </c>
      <c r="R65" s="57">
        <f t="shared" si="1"/>
        <v>0.65993301998962151</v>
      </c>
      <c r="S65" s="58">
        <f t="shared" si="2"/>
        <v>2.4529085660416332E-2</v>
      </c>
      <c r="T65" s="57">
        <f t="shared" si="3"/>
        <v>1.0271448361669679</v>
      </c>
    </row>
    <row r="66" spans="8:20" x14ac:dyDescent="0.3">
      <c r="I66" s="58">
        <v>0.70209950928630616</v>
      </c>
      <c r="K66" s="58">
        <f>LN($C$11)/(1-Tab_I_a!$C$25)+Tab_I_a!$AS$51</f>
        <v>-1.529775201696465</v>
      </c>
      <c r="L66" s="58">
        <f>LN(I66)/(1-Tab_I_b!$C$25)+Tab_I_b!$AS$51</f>
        <v>-1.2018648703017842</v>
      </c>
      <c r="M66" s="58"/>
      <c r="N66" s="58">
        <f>LN($D$11)/(1-Tab_I_a!$C$25)+Tab_I_a!$AS$51</f>
        <v>-7.3710490310796386</v>
      </c>
      <c r="O66" s="58">
        <f>LN(1-I66)/(1-Tab_I_b!$C$35)+Tab_I_b!$AS$51</f>
        <v>0.10856328212248734</v>
      </c>
      <c r="Q66" s="57">
        <f t="shared" si="0"/>
        <v>1.8375324716832595</v>
      </c>
      <c r="R66" s="57">
        <f t="shared" si="1"/>
        <v>0.65993301998962151</v>
      </c>
      <c r="S66" s="58">
        <f t="shared" si="2"/>
        <v>2.8122068872044704E-2</v>
      </c>
      <c r="T66" s="57">
        <f t="shared" si="3"/>
        <v>1.1775994516936379</v>
      </c>
    </row>
    <row r="67" spans="8:20" x14ac:dyDescent="0.3">
      <c r="I67" s="58">
        <v>0.70309950928630616</v>
      </c>
      <c r="K67" s="58">
        <f>LN($C$11)/(1-Tab_I_a!$C$25)+Tab_I_a!$AS$51</f>
        <v>-1.529775201696465</v>
      </c>
      <c r="L67" s="58">
        <f>LN(I67)/(1-Tab_I_b!$C$25)+Tab_I_b!$AS$51</f>
        <v>-1.1917181092269142</v>
      </c>
      <c r="M67" s="58"/>
      <c r="N67" s="58">
        <f>LN($D$11)/(1-Tab_I_a!$C$25)+Tab_I_a!$AS$51</f>
        <v>-7.3710490310796386</v>
      </c>
      <c r="O67" s="58">
        <f>LN(1-I67)/(1-Tab_I_b!$C$35)+Tab_I_b!$AS$51</f>
        <v>0.10520080972109658</v>
      </c>
      <c r="Q67" s="57">
        <f t="shared" si="0"/>
        <v>1.9879870872099294</v>
      </c>
      <c r="R67" s="57">
        <f t="shared" si="1"/>
        <v>0.65993301998962151</v>
      </c>
      <c r="S67" s="58">
        <f t="shared" si="2"/>
        <v>3.1715052083673076E-2</v>
      </c>
      <c r="T67" s="57">
        <f t="shared" si="3"/>
        <v>1.3280540672203078</v>
      </c>
    </row>
    <row r="68" spans="8:20" x14ac:dyDescent="0.3">
      <c r="H68" s="60" t="s">
        <v>98</v>
      </c>
      <c r="I68" s="59">
        <v>0.70509950928630616</v>
      </c>
      <c r="J68" s="60"/>
      <c r="K68" s="59">
        <f>LN($C$11)/(1-Tab_I_a!$C$25)+Tab_I_a!$AS$51</f>
        <v>-1.529775201696465</v>
      </c>
      <c r="L68" s="59">
        <f>LN(I68)/(1-Tab_I_b!$C$25)+Tab_I_b!$AS$51</f>
        <v>-1.1714678098076547</v>
      </c>
      <c r="M68" s="59"/>
      <c r="N68" s="59">
        <f>LN($D$11)/(1-Tab_I_a!$C$25)+Tab_I_a!$AS$51</f>
        <v>-7.3710490310796386</v>
      </c>
      <c r="O68" s="59">
        <f>LN(1-I68)/(1-Tab_I_b!$C$35)+Tab_I_b!$AS$51</f>
        <v>9.8441754981757779E-2</v>
      </c>
      <c r="P68" s="60"/>
      <c r="Q68" s="61">
        <f t="shared" ref="Q68" si="4">(I68*($E$17+$E$18)-$C$17)/$E$18</f>
        <v>2.2888963182632511</v>
      </c>
      <c r="R68" s="61">
        <f t="shared" si="1"/>
        <v>0.65993301998962151</v>
      </c>
      <c r="S68" s="59">
        <f t="shared" ref="S68" si="5">(Q68-R68)*$E$18</f>
        <v>3.890101850692939E-2</v>
      </c>
      <c r="T68" s="61">
        <f t="shared" si="3"/>
        <v>1.6289632982736295</v>
      </c>
    </row>
    <row r="69" spans="8:20" x14ac:dyDescent="0.3">
      <c r="H69" s="24"/>
      <c r="I69" s="65">
        <v>0.70509950928630616</v>
      </c>
      <c r="J69" s="24"/>
      <c r="K69" s="65">
        <f>LN($C$11)/(1-Tab_I_a!$C$25)+Tab_I_a!$AS$51</f>
        <v>-1.529775201696465</v>
      </c>
      <c r="L69" s="58">
        <f>LN(I69)/(1-Tab_I_b!$C$25)+Tab_I_b!$AS$51</f>
        <v>-1.1714678098076547</v>
      </c>
      <c r="M69" s="65"/>
      <c r="N69" s="65">
        <f>LN($D$11)/(1-Tab_I_a!$C$25)+Tab_I_a!$AS$51</f>
        <v>-7.3710490310796386</v>
      </c>
      <c r="O69" s="65">
        <f>LN(1-I69)/(1-Tab_I_b!$C$35)+Tab_I_b!$AS$51</f>
        <v>9.8441754981757779E-2</v>
      </c>
      <c r="P69" s="24"/>
      <c r="Q69" s="66">
        <f t="shared" si="0"/>
        <v>2.2888963182632511</v>
      </c>
      <c r="R69" s="66">
        <f t="shared" si="1"/>
        <v>0.65993301998962151</v>
      </c>
      <c r="S69" s="65">
        <f t="shared" si="2"/>
        <v>3.890101850692939E-2</v>
      </c>
      <c r="T69" s="66">
        <f t="shared" si="3"/>
        <v>1.6289632982736295</v>
      </c>
    </row>
    <row r="70" spans="8:20" x14ac:dyDescent="0.3">
      <c r="I70" s="58">
        <v>0.70609950928630616</v>
      </c>
      <c r="K70" s="58">
        <f>LN($C$11)/(1-Tab_I_a!$C$25)+Tab_I_a!$AS$51</f>
        <v>-1.529775201696465</v>
      </c>
      <c r="L70" s="58">
        <f>LN(I70)/(1-Tab_I_b!$C$25)+Tab_I_b!$AS$51</f>
        <v>-1.1613641897682243</v>
      </c>
      <c r="M70" s="58"/>
      <c r="N70" s="58">
        <f>LN($D$11)/(1-Tab_I_a!$C$25)+Tab_I_a!$AS$51</f>
        <v>-7.3710490310796386</v>
      </c>
      <c r="O70" s="58">
        <f>LN(1-I70)/(1-Tab_I_b!$C$35)+Tab_I_b!$AS$51</f>
        <v>9.5045018247180257E-2</v>
      </c>
      <c r="Q70" s="57">
        <f t="shared" si="0"/>
        <v>2.4393509337899211</v>
      </c>
      <c r="R70" s="57">
        <f t="shared" si="1"/>
        <v>0.65993301998962151</v>
      </c>
      <c r="S70" s="58">
        <f t="shared" si="2"/>
        <v>4.2494001718557765E-2</v>
      </c>
      <c r="T70" s="57">
        <f t="shared" si="3"/>
        <v>1.7794179138002995</v>
      </c>
    </row>
    <row r="71" spans="8:20" x14ac:dyDescent="0.3">
      <c r="I71" s="58">
        <v>0.70709950928630616</v>
      </c>
      <c r="K71" s="58">
        <f>LN($C$11)/(1-Tab_I_a!$C$25)+Tab_I_a!$AS$51</f>
        <v>-1.529775201696465</v>
      </c>
      <c r="L71" s="58">
        <f>LN(I71)/(1-Tab_I_b!$C$25)+Tab_I_b!$AS$51</f>
        <v>-1.1512748686679835</v>
      </c>
      <c r="M71" s="58"/>
      <c r="N71" s="58">
        <f>LN($D$11)/(1-Tab_I_a!$C$25)+Tab_I_a!$AS$51</f>
        <v>-7.3710490310796386</v>
      </c>
      <c r="O71" s="58">
        <f>LN(1-I71)/(1-Tab_I_b!$C$35)+Tab_I_b!$AS$51</f>
        <v>9.1636704356437892E-2</v>
      </c>
      <c r="Q71" s="57">
        <f t="shared" si="0"/>
        <v>2.589805549316591</v>
      </c>
      <c r="R71" s="57">
        <f t="shared" si="1"/>
        <v>0.65993301998962151</v>
      </c>
      <c r="S71" s="58">
        <f t="shared" si="2"/>
        <v>4.6086984930186141E-2</v>
      </c>
      <c r="T71" s="57">
        <f t="shared" si="3"/>
        <v>1.9298725293269696</v>
      </c>
    </row>
    <row r="72" spans="8:20" x14ac:dyDescent="0.3">
      <c r="I72" s="58">
        <v>0.70809950928630616</v>
      </c>
      <c r="K72" s="58">
        <f>LN($C$11)/(1-Tab_I_a!$C$25)+Tab_I_a!$AS$51</f>
        <v>-1.529775201696465</v>
      </c>
      <c r="L72" s="58">
        <f>LN(I72)/(1-Tab_I_b!$C$25)+Tab_I_b!$AS$51</f>
        <v>-1.141199806091566</v>
      </c>
      <c r="M72" s="58"/>
      <c r="N72" s="58">
        <f>LN($D$11)/(1-Tab_I_a!$C$25)+Tab_I_a!$AS$51</f>
        <v>-7.3710490310796386</v>
      </c>
      <c r="O72" s="58">
        <f>LN(1-I72)/(1-Tab_I_b!$C$35)+Tab_I_b!$AS$51</f>
        <v>8.8216734122318119E-2</v>
      </c>
      <c r="Q72" s="57">
        <f t="shared" ref="Q72:Q110" si="6">(I72*($E$17+$E$18)-$C$17)/$E$18</f>
        <v>2.740260164843261</v>
      </c>
      <c r="R72" s="57">
        <f t="shared" ref="R72:R110" si="7">$C$18/$E$18</f>
        <v>0.65993301998962151</v>
      </c>
      <c r="S72" s="58">
        <f t="shared" ref="S72:S110" si="8">(Q72-R72)*$E$18</f>
        <v>4.9679968141814509E-2</v>
      </c>
      <c r="T72" s="57">
        <f t="shared" ref="T72:T110" si="9">S72/$E$18</f>
        <v>2.0803271448536393</v>
      </c>
    </row>
    <row r="73" spans="8:20" x14ac:dyDescent="0.3">
      <c r="I73" s="58">
        <v>0.70909950928630616</v>
      </c>
      <c r="K73" s="58">
        <f>LN($C$11)/(1-Tab_I_a!$C$25)+Tab_I_a!$AS$51</f>
        <v>-1.529775201696465</v>
      </c>
      <c r="L73" s="58">
        <f>LN(I73)/(1-Tab_I_b!$C$25)+Tab_I_b!$AS$51</f>
        <v>-1.1311389617947147</v>
      </c>
      <c r="M73" s="58"/>
      <c r="N73" s="58">
        <f>LN($D$11)/(1-Tab_I_a!$C$25)+Tab_I_a!$AS$51</f>
        <v>-7.3710490310796386</v>
      </c>
      <c r="O73" s="58">
        <f>LN(1-I73)/(1-Tab_I_b!$C$35)+Tab_I_b!$AS$51</f>
        <v>8.4785027542364277E-2</v>
      </c>
      <c r="Q73" s="57">
        <f t="shared" si="6"/>
        <v>2.8907147803699309</v>
      </c>
      <c r="R73" s="57">
        <f t="shared" si="7"/>
        <v>0.65993301998962151</v>
      </c>
      <c r="S73" s="58">
        <f t="shared" si="8"/>
        <v>5.3272951353442885E-2</v>
      </c>
      <c r="T73" s="57">
        <f t="shared" si="9"/>
        <v>2.2307817603803093</v>
      </c>
    </row>
    <row r="74" spans="8:20" x14ac:dyDescent="0.3">
      <c r="I74" s="58">
        <v>0.71009950928630616</v>
      </c>
      <c r="K74" s="58">
        <f>LN($C$11)/(1-Tab_I_a!$C$25)+Tab_I_a!$AS$51</f>
        <v>-1.529775201696465</v>
      </c>
      <c r="L74" s="58">
        <f>LN(I74)/(1-Tab_I_b!$C$25)+Tab_I_b!$AS$51</f>
        <v>-1.1210922957033127</v>
      </c>
      <c r="M74" s="58"/>
      <c r="N74" s="58">
        <f>LN($D$11)/(1-Tab_I_a!$C$25)+Tab_I_a!$AS$51</f>
        <v>-7.3710490310796386</v>
      </c>
      <c r="O74" s="58">
        <f>LN(1-I74)/(1-Tab_I_b!$C$35)+Tab_I_b!$AS$51</f>
        <v>8.134150378764593E-2</v>
      </c>
      <c r="Q74" s="57">
        <f t="shared" si="6"/>
        <v>3.0411693958966008</v>
      </c>
      <c r="R74" s="57">
        <f t="shared" si="7"/>
        <v>0.65993301998962151</v>
      </c>
      <c r="S74" s="58">
        <f t="shared" si="8"/>
        <v>5.6865934565071261E-2</v>
      </c>
      <c r="T74" s="57">
        <f t="shared" si="9"/>
        <v>2.3812363759069792</v>
      </c>
    </row>
    <row r="75" spans="8:20" x14ac:dyDescent="0.3">
      <c r="I75" s="58">
        <v>0.71109950928630616</v>
      </c>
      <c r="K75" s="58">
        <f>LN($C$11)/(1-Tab_I_a!$C$25)+Tab_I_a!$AS$51</f>
        <v>-1.529775201696465</v>
      </c>
      <c r="L75" s="58">
        <f>LN(I75)/(1-Tab_I_b!$C$25)+Tab_I_b!$AS$51</f>
        <v>-1.1110597679124277</v>
      </c>
      <c r="M75" s="58"/>
      <c r="N75" s="58">
        <f>LN($D$11)/(1-Tab_I_a!$C$25)+Tab_I_a!$AS$51</f>
        <v>-7.3710490310796386</v>
      </c>
      <c r="O75" s="58">
        <f>LN(1-I75)/(1-Tab_I_b!$C$35)+Tab_I_b!$AS$51</f>
        <v>7.7886081191336221E-2</v>
      </c>
      <c r="Q75" s="57">
        <f t="shared" si="6"/>
        <v>3.1916240114232712</v>
      </c>
      <c r="R75" s="57">
        <f t="shared" si="7"/>
        <v>0.65993301998962151</v>
      </c>
      <c r="S75" s="58">
        <f t="shared" si="8"/>
        <v>6.0458917776699643E-2</v>
      </c>
      <c r="T75" s="57">
        <f t="shared" si="9"/>
        <v>2.5316909914336496</v>
      </c>
    </row>
    <row r="76" spans="8:20" x14ac:dyDescent="0.3">
      <c r="I76" s="58">
        <v>0.71209950928630616</v>
      </c>
      <c r="K76" s="58">
        <f>LN($C$11)/(1-Tab_I_a!$C$25)+Tab_I_a!$AS$51</f>
        <v>-1.529775201696465</v>
      </c>
      <c r="L76" s="58">
        <f>LN(I76)/(1-Tab_I_b!$C$25)+Tab_I_b!$AS$51</f>
        <v>-1.1010413386853617</v>
      </c>
      <c r="M76" s="58"/>
      <c r="N76" s="58">
        <f>LN($D$11)/(1-Tab_I_a!$C$25)+Tab_I_a!$AS$51</f>
        <v>-7.3710490310796386</v>
      </c>
      <c r="O76" s="58">
        <f>LN(1-I76)/(1-Tab_I_b!$C$35)+Tab_I_b!$AS$51</f>
        <v>7.4418677237089614E-2</v>
      </c>
      <c r="Q76" s="57">
        <f t="shared" si="6"/>
        <v>3.3420786269499412</v>
      </c>
      <c r="R76" s="57">
        <f t="shared" si="7"/>
        <v>0.65993301998962151</v>
      </c>
      <c r="S76" s="58">
        <f t="shared" si="8"/>
        <v>6.4051900988328012E-2</v>
      </c>
      <c r="T76" s="57">
        <f t="shared" si="9"/>
        <v>2.6821456069603196</v>
      </c>
    </row>
    <row r="77" spans="8:20" x14ac:dyDescent="0.3">
      <c r="I77" s="58">
        <v>0.71309950928630617</v>
      </c>
      <c r="K77" s="58">
        <f>LN($C$11)/(1-Tab_I_a!$C$25)+Tab_I_a!$AS$51</f>
        <v>-1.529775201696465</v>
      </c>
      <c r="L77" s="58">
        <f>LN(I77)/(1-Tab_I_b!$C$25)+Tab_I_b!$AS$51</f>
        <v>-1.0910369684527057</v>
      </c>
      <c r="M77" s="58"/>
      <c r="N77" s="58">
        <f>LN($D$11)/(1-Tab_I_a!$C$25)+Tab_I_a!$AS$51</f>
        <v>-7.3710490310796386</v>
      </c>
      <c r="O77" s="58">
        <f>LN(1-I77)/(1-Tab_I_b!$C$35)+Tab_I_b!$AS$51</f>
        <v>7.0939208547219135E-2</v>
      </c>
      <c r="Q77" s="57">
        <f t="shared" si="6"/>
        <v>3.4925332424766111</v>
      </c>
      <c r="R77" s="57">
        <f t="shared" si="7"/>
        <v>0.65993301998962151</v>
      </c>
      <c r="S77" s="58">
        <f t="shared" si="8"/>
        <v>6.7644884199956387E-2</v>
      </c>
      <c r="T77" s="57">
        <f t="shared" si="9"/>
        <v>2.8326002224869895</v>
      </c>
    </row>
    <row r="78" spans="8:20" x14ac:dyDescent="0.3">
      <c r="I78" s="58">
        <v>0.71409950928630617</v>
      </c>
      <c r="K78" s="58">
        <f>LN($C$11)/(1-Tab_I_a!$C$25)+Tab_I_a!$AS$51</f>
        <v>-1.529775201696465</v>
      </c>
      <c r="L78" s="58">
        <f>LN(I78)/(1-Tab_I_b!$C$25)+Tab_I_b!$AS$51</f>
        <v>-1.081046617811402</v>
      </c>
      <c r="M78" s="58"/>
      <c r="N78" s="58">
        <f>LN($D$11)/(1-Tab_I_a!$C$25)+Tab_I_a!$AS$51</f>
        <v>-7.3710490310796386</v>
      </c>
      <c r="O78" s="58">
        <f>LN(1-I78)/(1-Tab_I_b!$C$35)+Tab_I_b!$AS$51</f>
        <v>6.7447590870666652E-2</v>
      </c>
      <c r="Q78" s="57">
        <f t="shared" si="6"/>
        <v>3.6429878580032811</v>
      </c>
      <c r="R78" s="57">
        <f t="shared" si="7"/>
        <v>0.65993301998962151</v>
      </c>
      <c r="S78" s="58">
        <f t="shared" si="8"/>
        <v>7.1237867411584763E-2</v>
      </c>
      <c r="T78" s="57">
        <f t="shared" si="9"/>
        <v>2.9830548380136594</v>
      </c>
    </row>
    <row r="79" spans="8:20" x14ac:dyDescent="0.3">
      <c r="I79" s="58">
        <v>0.71509950928630617</v>
      </c>
      <c r="K79" s="58">
        <f>LN($C$11)/(1-Tab_I_a!$C$25)+Tab_I_a!$AS$51</f>
        <v>-1.529775201696465</v>
      </c>
      <c r="L79" s="58">
        <f>LN(I79)/(1-Tab_I_b!$C$25)+Tab_I_b!$AS$51</f>
        <v>-1.071070247523813</v>
      </c>
      <c r="M79" s="58"/>
      <c r="N79" s="58">
        <f>LN($D$11)/(1-Tab_I_a!$C$25)+Tab_I_a!$AS$51</f>
        <v>-7.3710490310796386</v>
      </c>
      <c r="O79" s="58">
        <f>LN(1-I79)/(1-Tab_I_b!$C$35)+Tab_I_b!$AS$51</f>
        <v>6.3943739070760452E-2</v>
      </c>
      <c r="Q79" s="57">
        <f t="shared" si="6"/>
        <v>3.793442473529951</v>
      </c>
      <c r="R79" s="57">
        <f t="shared" si="7"/>
        <v>0.65993301998962151</v>
      </c>
      <c r="S79" s="58">
        <f t="shared" si="8"/>
        <v>7.4830850623213138E-2</v>
      </c>
      <c r="T79" s="57">
        <f t="shared" si="9"/>
        <v>3.1335094535403294</v>
      </c>
    </row>
    <row r="80" spans="8:20" x14ac:dyDescent="0.3">
      <c r="I80" s="58">
        <v>0.71609950928630617</v>
      </c>
      <c r="K80" s="58">
        <f>LN($C$11)/(1-Tab_I_a!$C$25)+Tab_I_a!$AS$51</f>
        <v>-1.529775201696465</v>
      </c>
      <c r="L80" s="58">
        <f>LN(I80)/(1-Tab_I_b!$C$25)+Tab_I_b!$AS$51</f>
        <v>-1.061107818516797</v>
      </c>
      <c r="M80" s="58"/>
      <c r="N80" s="58">
        <f>LN($D$11)/(1-Tab_I_a!$C$25)+Tab_I_a!$AS$51</f>
        <v>-7.3710490310796386</v>
      </c>
      <c r="O80" s="58">
        <f>LN(1-I80)/(1-Tab_I_b!$C$35)+Tab_I_b!$AS$51</f>
        <v>6.0427567112761871E-2</v>
      </c>
      <c r="Q80" s="57">
        <f t="shared" si="6"/>
        <v>3.9438970890566214</v>
      </c>
      <c r="R80" s="57">
        <f t="shared" si="7"/>
        <v>0.65993301998962151</v>
      </c>
      <c r="S80" s="58">
        <f t="shared" si="8"/>
        <v>7.8423833834841528E-2</v>
      </c>
      <c r="T80" s="57">
        <f t="shared" si="9"/>
        <v>3.2839640690670002</v>
      </c>
    </row>
    <row r="81" spans="9:20" x14ac:dyDescent="0.3">
      <c r="I81" s="58">
        <v>0.71709950928630617</v>
      </c>
      <c r="K81" s="58">
        <f>LN($C$11)/(1-Tab_I_a!$C$25)+Tab_I_a!$AS$51</f>
        <v>-1.529775201696465</v>
      </c>
      <c r="L81" s="58">
        <f>LN(I81)/(1-Tab_I_b!$C$25)+Tab_I_b!$AS$51</f>
        <v>-1.0511592918807897</v>
      </c>
      <c r="M81" s="58"/>
      <c r="N81" s="58">
        <f>LN($D$11)/(1-Tab_I_a!$C$25)+Tab_I_a!$AS$51</f>
        <v>-7.3710490310796386</v>
      </c>
      <c r="O81" s="58">
        <f>LN(1-I81)/(1-Tab_I_b!$C$35)+Tab_I_b!$AS$51</f>
        <v>5.6898988051187205E-2</v>
      </c>
      <c r="Q81" s="57">
        <f t="shared" si="6"/>
        <v>4.0943517045832909</v>
      </c>
      <c r="R81" s="57">
        <f t="shared" si="7"/>
        <v>0.65993301998962151</v>
      </c>
      <c r="S81" s="58">
        <f t="shared" si="8"/>
        <v>8.2016817046469889E-2</v>
      </c>
      <c r="T81" s="57">
        <f t="shared" si="9"/>
        <v>3.4344186845936693</v>
      </c>
    </row>
    <row r="82" spans="9:20" x14ac:dyDescent="0.3">
      <c r="I82" s="58">
        <v>0.71809950928630617</v>
      </c>
      <c r="K82" s="58">
        <f>LN($C$11)/(1-Tab_I_a!$C$25)+Tab_I_a!$AS$51</f>
        <v>-1.529775201696465</v>
      </c>
      <c r="L82" s="58">
        <f>LN(I82)/(1-Tab_I_b!$C$25)+Tab_I_b!$AS$51</f>
        <v>-1.0412246288688924</v>
      </c>
      <c r="M82" s="58"/>
      <c r="N82" s="58">
        <f>LN($D$11)/(1-Tab_I_a!$C$25)+Tab_I_a!$AS$51</f>
        <v>-7.3710490310796386</v>
      </c>
      <c r="O82" s="58">
        <f>LN(1-I82)/(1-Tab_I_b!$C$35)+Tab_I_b!$AS$51</f>
        <v>5.3357914016909369E-2</v>
      </c>
      <c r="Q82" s="57">
        <f t="shared" si="6"/>
        <v>4.2448063201099613</v>
      </c>
      <c r="R82" s="57">
        <f t="shared" si="7"/>
        <v>0.65993301998962151</v>
      </c>
      <c r="S82" s="58">
        <f t="shared" si="8"/>
        <v>8.5609800258098265E-2</v>
      </c>
      <c r="T82" s="57">
        <f t="shared" si="9"/>
        <v>3.5848733001203397</v>
      </c>
    </row>
    <row r="83" spans="9:20" x14ac:dyDescent="0.3">
      <c r="I83" s="58">
        <v>0.71909950928630617</v>
      </c>
      <c r="K83" s="58">
        <f>LN($C$11)/(1-Tab_I_a!$C$25)+Tab_I_a!$AS$51</f>
        <v>-1.529775201696465</v>
      </c>
      <c r="L83" s="58">
        <f>LN(I83)/(1-Tab_I_b!$C$25)+Tab_I_b!$AS$51</f>
        <v>-1.0313037908959661</v>
      </c>
      <c r="M83" s="58"/>
      <c r="N83" s="58">
        <f>LN($D$11)/(1-Tab_I_a!$C$25)+Tab_I_a!$AS$51</f>
        <v>-7.3710490310796386</v>
      </c>
      <c r="O83" s="58">
        <f>LN(1-I83)/(1-Tab_I_b!$C$35)+Tab_I_b!$AS$51</f>
        <v>4.9804256204027952E-2</v>
      </c>
      <c r="Q83" s="57">
        <f t="shared" si="6"/>
        <v>4.3952609356366317</v>
      </c>
      <c r="R83" s="57">
        <f t="shared" si="7"/>
        <v>0.65993301998962151</v>
      </c>
      <c r="S83" s="58">
        <f t="shared" si="8"/>
        <v>8.9202783469726654E-2</v>
      </c>
      <c r="T83" s="57">
        <f t="shared" si="9"/>
        <v>3.7353279156470101</v>
      </c>
    </row>
    <row r="84" spans="9:20" x14ac:dyDescent="0.3">
      <c r="I84" s="58">
        <v>0.72009950928630617</v>
      </c>
      <c r="K84" s="58">
        <f>LN($C$11)/(1-Tab_I_a!$C$25)+Tab_I_a!$AS$51</f>
        <v>-1.529775201696465</v>
      </c>
      <c r="L84" s="58">
        <f>LN(I84)/(1-Tab_I_b!$C$25)+Tab_I_b!$AS$51</f>
        <v>-1.0213967395377332</v>
      </c>
      <c r="M84" s="58"/>
      <c r="N84" s="58">
        <f>LN($D$11)/(1-Tab_I_a!$C$25)+Tab_I_a!$AS$51</f>
        <v>-7.3710490310796386</v>
      </c>
      <c r="O84" s="58">
        <f>LN(1-I84)/(1-Tab_I_b!$C$35)+Tab_I_b!$AS$51</f>
        <v>4.6237924856505019E-2</v>
      </c>
      <c r="Q84" s="57">
        <f t="shared" si="6"/>
        <v>4.5457155511633012</v>
      </c>
      <c r="R84" s="57">
        <f t="shared" si="7"/>
        <v>0.65993301998962151</v>
      </c>
      <c r="S84" s="58">
        <f t="shared" si="8"/>
        <v>9.2795766681355016E-2</v>
      </c>
      <c r="T84" s="57">
        <f t="shared" si="9"/>
        <v>3.8857825311736796</v>
      </c>
    </row>
    <row r="85" spans="9:20" x14ac:dyDescent="0.3">
      <c r="I85" s="58">
        <v>0.72109950928630617</v>
      </c>
      <c r="K85" s="58">
        <f>LN($C$11)/(1-Tab_I_a!$C$25)+Tab_I_a!$AS$51</f>
        <v>-1.529775201696465</v>
      </c>
      <c r="L85" s="58">
        <f>LN(I85)/(1-Tab_I_b!$C$25)+Tab_I_b!$AS$51</f>
        <v>-1.0115034365298852</v>
      </c>
      <c r="M85" s="58"/>
      <c r="N85" s="58">
        <f>LN($D$11)/(1-Tab_I_a!$C$25)+Tab_I_a!$AS$51</f>
        <v>-7.3710490310796386</v>
      </c>
      <c r="O85" s="58">
        <f>LN(1-I85)/(1-Tab_I_b!$C$35)+Tab_I_b!$AS$51</f>
        <v>4.265882925456399E-2</v>
      </c>
      <c r="Q85" s="57">
        <f t="shared" si="6"/>
        <v>4.6961701666899716</v>
      </c>
      <c r="R85" s="57">
        <f t="shared" si="7"/>
        <v>0.65993301998962151</v>
      </c>
      <c r="S85" s="58">
        <f t="shared" si="8"/>
        <v>9.6388749892983405E-2</v>
      </c>
      <c r="T85" s="57">
        <f t="shared" si="9"/>
        <v>4.0362371467003504</v>
      </c>
    </row>
    <row r="86" spans="9:20" x14ac:dyDescent="0.3">
      <c r="I86" s="58">
        <v>0.72209950928630617</v>
      </c>
      <c r="K86" s="58">
        <f>LN($C$11)/(1-Tab_I_a!$C$25)+Tab_I_a!$AS$51</f>
        <v>-1.529775201696465</v>
      </c>
      <c r="L86" s="58">
        <f>LN(I86)/(1-Tab_I_b!$C$25)+Tab_I_b!$AS$51</f>
        <v>-1.0016238437671923</v>
      </c>
      <c r="M86" s="58"/>
      <c r="N86" s="58">
        <f>LN($D$11)/(1-Tab_I_a!$C$25)+Tab_I_a!$AS$51</f>
        <v>-7.3710490310796386</v>
      </c>
      <c r="O86" s="58">
        <f>LN(1-I86)/(1-Tab_I_b!$C$35)+Tab_I_b!$AS$51</f>
        <v>3.9066877700841607E-2</v>
      </c>
      <c r="Q86" s="57">
        <f t="shared" si="6"/>
        <v>4.8466247822166411</v>
      </c>
      <c r="R86" s="57">
        <f t="shared" si="7"/>
        <v>0.65993301998962151</v>
      </c>
      <c r="S86" s="58">
        <f t="shared" si="8"/>
        <v>9.9981733104611767E-2</v>
      </c>
      <c r="T86" s="57">
        <f t="shared" si="9"/>
        <v>4.1866917622270199</v>
      </c>
    </row>
    <row r="87" spans="9:20" x14ac:dyDescent="0.3">
      <c r="I87" s="58">
        <v>0.72309950928630617</v>
      </c>
      <c r="K87" s="58">
        <f>LN($C$11)/(1-Tab_I_a!$C$25)+Tab_I_a!$AS$51</f>
        <v>-1.529775201696465</v>
      </c>
      <c r="L87" s="58">
        <f>LN(I87)/(1-Tab_I_b!$C$25)+Tab_I_b!$AS$51</f>
        <v>-0.99175792330262813</v>
      </c>
      <c r="M87" s="58"/>
      <c r="N87" s="58">
        <f>LN($D$11)/(1-Tab_I_a!$C$25)+Tab_I_a!$AS$51</f>
        <v>-7.3710490310796386</v>
      </c>
      <c r="O87" s="58">
        <f>LN(1-I87)/(1-Tab_I_b!$C$35)+Tab_I_b!$AS$51</f>
        <v>3.5461977506292319E-2</v>
      </c>
      <c r="Q87" s="57">
        <f t="shared" si="6"/>
        <v>4.9970793977432928</v>
      </c>
      <c r="R87" s="57">
        <f t="shared" si="7"/>
        <v>0.65993301998962151</v>
      </c>
      <c r="S87" s="58">
        <f t="shared" si="8"/>
        <v>0.10357471631623971</v>
      </c>
      <c r="T87" s="57">
        <f t="shared" si="9"/>
        <v>4.3371463777536716</v>
      </c>
    </row>
    <row r="88" spans="9:20" x14ac:dyDescent="0.3">
      <c r="I88" s="58">
        <v>0.72409950928630618</v>
      </c>
      <c r="K88" s="58">
        <f>LN($C$11)/(1-Tab_I_a!$C$25)+Tab_I_a!$AS$51</f>
        <v>-1.529775201696465</v>
      </c>
      <c r="L88" s="58">
        <f>LN(I88)/(1-Tab_I_b!$C$25)+Tab_I_b!$AS$51</f>
        <v>-0.98190563734649117</v>
      </c>
      <c r="M88" s="58"/>
      <c r="N88" s="58">
        <f>LN($D$11)/(1-Tab_I_a!$C$25)+Tab_I_a!$AS$51</f>
        <v>-7.3710490310796386</v>
      </c>
      <c r="O88" s="58">
        <f>LN(1-I88)/(1-Tab_I_b!$C$35)+Tab_I_b!$AS$51</f>
        <v>3.1844034975835767E-2</v>
      </c>
      <c r="Q88" s="57">
        <f t="shared" si="6"/>
        <v>5.1475340132699632</v>
      </c>
      <c r="R88" s="57">
        <f t="shared" si="7"/>
        <v>0.65993301998962151</v>
      </c>
      <c r="S88" s="58">
        <f t="shared" si="8"/>
        <v>0.1071676995278681</v>
      </c>
      <c r="T88" s="57">
        <f t="shared" si="9"/>
        <v>4.487600993280342</v>
      </c>
    </row>
    <row r="89" spans="9:20" x14ac:dyDescent="0.3">
      <c r="I89" s="58">
        <v>0.72509950928630618</v>
      </c>
      <c r="K89" s="58">
        <f>LN($C$11)/(1-Tab_I_a!$C$25)+Tab_I_a!$AS$51</f>
        <v>-1.529775201696465</v>
      </c>
      <c r="L89" s="58">
        <f>LN(I89)/(1-Tab_I_b!$C$25)+Tab_I_b!$AS$51</f>
        <v>-0.9720669482655373</v>
      </c>
      <c r="M89" s="58"/>
      <c r="N89" s="58">
        <f>LN($D$11)/(1-Tab_I_a!$C$25)+Tab_I_a!$AS$51</f>
        <v>-7.3710490310796386</v>
      </c>
      <c r="O89" s="58">
        <f>LN(1-I89)/(1-Tab_I_b!$C$35)+Tab_I_b!$AS$51</f>
        <v>2.821295539374602E-2</v>
      </c>
      <c r="Q89" s="57">
        <f t="shared" si="6"/>
        <v>5.2979886287966327</v>
      </c>
      <c r="R89" s="57">
        <f t="shared" si="7"/>
        <v>0.65993301998962151</v>
      </c>
      <c r="S89" s="58">
        <f t="shared" si="8"/>
        <v>0.11076068273949646</v>
      </c>
      <c r="T89" s="57">
        <f t="shared" si="9"/>
        <v>4.6380556088070115</v>
      </c>
    </row>
    <row r="90" spans="9:20" x14ac:dyDescent="0.3">
      <c r="I90" s="58">
        <v>0.72609950928630618</v>
      </c>
      <c r="K90" s="58">
        <f>LN($C$11)/(1-Tab_I_a!$C$25)+Tab_I_a!$AS$51</f>
        <v>-1.529775201696465</v>
      </c>
      <c r="L90" s="58">
        <f>LN(I90)/(1-Tab_I_b!$C$25)+Tab_I_b!$AS$51</f>
        <v>-0.96224181858211844</v>
      </c>
      <c r="M90" s="58"/>
      <c r="N90" s="58">
        <f>LN($D$11)/(1-Tab_I_a!$C$25)+Tab_I_a!$AS$51</f>
        <v>-7.3710490310796386</v>
      </c>
      <c r="O90" s="58">
        <f>LN(1-I90)/(1-Tab_I_b!$C$35)+Tab_I_b!$AS$51</f>
        <v>2.4568643008772151E-2</v>
      </c>
      <c r="Q90" s="57">
        <f t="shared" si="6"/>
        <v>5.4484432443233031</v>
      </c>
      <c r="R90" s="57">
        <f t="shared" si="7"/>
        <v>0.65993301998962151</v>
      </c>
      <c r="S90" s="58">
        <f t="shared" si="8"/>
        <v>0.11435366595112484</v>
      </c>
      <c r="T90" s="57">
        <f t="shared" si="9"/>
        <v>4.7885102243336819</v>
      </c>
    </row>
    <row r="91" spans="9:20" x14ac:dyDescent="0.3">
      <c r="I91" s="58">
        <v>0.72709950928630618</v>
      </c>
      <c r="K91" s="58">
        <f>LN($C$11)/(1-Tab_I_a!$C$25)+Tab_I_a!$AS$51</f>
        <v>-1.529775201696465</v>
      </c>
      <c r="L91" s="58">
        <f>LN(I91)/(1-Tab_I_b!$C$25)+Tab_I_b!$AS$51</f>
        <v>-0.95243021097332536</v>
      </c>
      <c r="M91" s="58"/>
      <c r="N91" s="58">
        <f>LN($D$11)/(1-Tab_I_a!$C$25)+Tab_I_a!$AS$51</f>
        <v>-7.3710490310796386</v>
      </c>
      <c r="O91" s="58">
        <f>LN(1-I91)/(1-Tab_I_b!$C$35)+Tab_I_b!$AS$51</f>
        <v>2.0911001018988573E-2</v>
      </c>
      <c r="Q91" s="57">
        <f t="shared" si="6"/>
        <v>5.5988978598499726</v>
      </c>
      <c r="R91" s="57">
        <f t="shared" si="7"/>
        <v>0.65993301998962151</v>
      </c>
      <c r="S91" s="58">
        <f t="shared" si="8"/>
        <v>0.1179466491627532</v>
      </c>
      <c r="T91" s="57">
        <f t="shared" si="9"/>
        <v>4.9389648398603514</v>
      </c>
    </row>
    <row r="92" spans="9:20" x14ac:dyDescent="0.3">
      <c r="I92" s="58">
        <v>0.72809950928630618</v>
      </c>
      <c r="K92" s="58">
        <f>LN($C$11)/(1-Tab_I_a!$C$25)+Tab_I_a!$AS$51</f>
        <v>-1.529775201696465</v>
      </c>
      <c r="L92" s="58">
        <f>LN(I92)/(1-Tab_I_b!$C$25)+Tab_I_b!$AS$51</f>
        <v>-0.94263208827013512</v>
      </c>
      <c r="M92" s="58"/>
      <c r="N92" s="58">
        <f>LN($D$11)/(1-Tab_I_a!$C$25)+Tab_I_a!$AS$51</f>
        <v>-7.3710490310796386</v>
      </c>
      <c r="O92" s="58">
        <f>LN(1-I92)/(1-Tab_I_b!$C$35)+Tab_I_b!$AS$51</f>
        <v>1.7239931556366495E-2</v>
      </c>
      <c r="Q92" s="57">
        <f t="shared" si="6"/>
        <v>5.749352475376643</v>
      </c>
      <c r="R92" s="57">
        <f t="shared" si="7"/>
        <v>0.65993301998962151</v>
      </c>
      <c r="S92" s="58">
        <f t="shared" si="8"/>
        <v>0.12153963237438159</v>
      </c>
      <c r="T92" s="57">
        <f t="shared" si="9"/>
        <v>5.0894194553870218</v>
      </c>
    </row>
    <row r="93" spans="9:20" x14ac:dyDescent="0.3">
      <c r="I93" s="58">
        <v>0.72909950928630618</v>
      </c>
      <c r="K93" s="58">
        <f>LN($C$11)/(1-Tab_I_a!$C$25)+Tab_I_a!$AS$51</f>
        <v>-1.529775201696465</v>
      </c>
      <c r="L93" s="58">
        <f>LN(I93)/(1-Tab_I_b!$C$25)+Tab_I_b!$AS$51</f>
        <v>-0.93284741345656985</v>
      </c>
      <c r="M93" s="58"/>
      <c r="N93" s="58">
        <f>LN($D$11)/(1-Tab_I_a!$C$25)+Tab_I_a!$AS$51</f>
        <v>-7.3710490310796386</v>
      </c>
      <c r="O93" s="58">
        <f>LN(1-I93)/(1-Tab_I_b!$C$35)+Tab_I_b!$AS$51</f>
        <v>1.3555335671060709E-2</v>
      </c>
      <c r="Q93" s="57">
        <f t="shared" si="6"/>
        <v>5.8998070909033133</v>
      </c>
      <c r="R93" s="57">
        <f t="shared" si="7"/>
        <v>0.65993301998962151</v>
      </c>
      <c r="S93" s="58">
        <f t="shared" si="8"/>
        <v>0.12513261558600997</v>
      </c>
      <c r="T93" s="57">
        <f t="shared" si="9"/>
        <v>5.2398740709136922</v>
      </c>
    </row>
    <row r="94" spans="9:20" x14ac:dyDescent="0.3">
      <c r="I94" s="58">
        <v>0.73009950928630618</v>
      </c>
      <c r="K94" s="58">
        <f>LN($C$11)/(1-Tab_I_a!$C$25)+Tab_I_a!$AS$51</f>
        <v>-1.529775201696465</v>
      </c>
      <c r="L94" s="58">
        <f>LN(I94)/(1-Tab_I_b!$C$25)+Tab_I_b!$AS$51</f>
        <v>-0.92307614966885443</v>
      </c>
      <c r="M94" s="58"/>
      <c r="N94" s="58">
        <f>LN($D$11)/(1-Tab_I_a!$C$25)+Tab_I_a!$AS$51</f>
        <v>-7.3710490310796386</v>
      </c>
      <c r="O94" s="58">
        <f>LN(1-I94)/(1-Tab_I_b!$C$35)+Tab_I_b!$AS$51</f>
        <v>9.8571133154070623E-3</v>
      </c>
      <c r="Q94" s="57">
        <f t="shared" si="6"/>
        <v>6.0502617064299828</v>
      </c>
      <c r="R94" s="57">
        <f t="shared" si="7"/>
        <v>0.65993301998962151</v>
      </c>
      <c r="S94" s="58">
        <f t="shared" si="8"/>
        <v>0.12872559879763834</v>
      </c>
      <c r="T94" s="57">
        <f t="shared" si="9"/>
        <v>5.3903286864403617</v>
      </c>
    </row>
    <row r="95" spans="9:20" x14ac:dyDescent="0.3">
      <c r="I95" s="58">
        <v>0.73109950928630618</v>
      </c>
      <c r="K95" s="58">
        <f>LN($C$11)/(1-Tab_I_a!$C$25)+Tab_I_a!$AS$51</f>
        <v>-1.529775201696465</v>
      </c>
      <c r="L95" s="58">
        <f>LN(I95)/(1-Tab_I_b!$C$25)+Tab_I_b!$AS$51</f>
        <v>-0.91331826019458551</v>
      </c>
      <c r="M95" s="58"/>
      <c r="N95" s="58">
        <f>LN($D$11)/(1-Tab_I_a!$C$25)+Tab_I_a!$AS$51</f>
        <v>-7.3710490310796386</v>
      </c>
      <c r="O95" s="58">
        <f>LN(1-I95)/(1-Tab_I_b!$C$35)+Tab_I_b!$AS$51</f>
        <v>6.1451633276212725E-3</v>
      </c>
      <c r="Q95" s="57">
        <f t="shared" si="6"/>
        <v>6.2007163219566532</v>
      </c>
      <c r="R95" s="57">
        <f t="shared" si="7"/>
        <v>0.65993301998962151</v>
      </c>
      <c r="S95" s="58">
        <f t="shared" si="8"/>
        <v>0.13231858200926672</v>
      </c>
      <c r="T95" s="57">
        <f t="shared" si="9"/>
        <v>5.5407833019670321</v>
      </c>
    </row>
    <row r="96" spans="9:20" x14ac:dyDescent="0.3">
      <c r="I96" s="58">
        <v>0.73209950928630618</v>
      </c>
      <c r="K96" s="58">
        <f>LN($C$11)/(1-Tab_I_a!$C$25)+Tab_I_a!$AS$51</f>
        <v>-1.529775201696465</v>
      </c>
      <c r="L96" s="58">
        <f>LN(I96)/(1-Tab_I_b!$C$25)+Tab_I_b!$AS$51</f>
        <v>-0.90357370847190155</v>
      </c>
      <c r="M96" s="58"/>
      <c r="N96" s="58">
        <f>LN($D$11)/(1-Tab_I_a!$C$25)+Tab_I_a!$AS$51</f>
        <v>-7.3710490310796386</v>
      </c>
      <c r="O96" s="58">
        <f>LN(1-I96)/(1-Tab_I_b!$C$35)+Tab_I_b!$AS$51</f>
        <v>2.41938341519643E-3</v>
      </c>
      <c r="Q96" s="57">
        <f t="shared" si="6"/>
        <v>6.3511709374833227</v>
      </c>
      <c r="R96" s="57">
        <f t="shared" si="7"/>
        <v>0.65993301998962151</v>
      </c>
      <c r="S96" s="58">
        <f t="shared" si="8"/>
        <v>0.13591156522089509</v>
      </c>
      <c r="T96" s="57">
        <f t="shared" si="9"/>
        <v>5.6912379174937016</v>
      </c>
    </row>
    <row r="97" spans="9:20" x14ac:dyDescent="0.3">
      <c r="I97" s="58">
        <v>0.73309950928630618</v>
      </c>
      <c r="K97" s="58">
        <f>LN($C$11)/(1-Tab_I_a!$C$25)+Tab_I_a!$AS$51</f>
        <v>-1.529775201696465</v>
      </c>
      <c r="L97" s="58">
        <f>LN(I97)/(1-Tab_I_b!$C$25)+Tab_I_b!$AS$51</f>
        <v>-0.89384245808866392</v>
      </c>
      <c r="M97" s="58"/>
      <c r="N97" s="58">
        <f>LN($D$11)/(1-Tab_I_a!$C$25)+Tab_I_a!$AS$51</f>
        <v>-7.3710490310796386</v>
      </c>
      <c r="O97" s="58">
        <f>LN(1-I97)/(1-Tab_I_b!$C$35)+Tab_I_b!$AS$51</f>
        <v>-1.3203298620130255E-3</v>
      </c>
      <c r="Q97" s="57">
        <f t="shared" si="6"/>
        <v>6.5016255530099931</v>
      </c>
      <c r="R97" s="57">
        <f t="shared" si="7"/>
        <v>0.65993301998962151</v>
      </c>
      <c r="S97" s="58">
        <f t="shared" si="8"/>
        <v>0.13950454843252347</v>
      </c>
      <c r="T97" s="57">
        <f t="shared" si="9"/>
        <v>5.8416925330203719</v>
      </c>
    </row>
    <row r="98" spans="9:20" x14ac:dyDescent="0.3">
      <c r="I98" s="58">
        <v>0.73409950928630618</v>
      </c>
      <c r="K98" s="58">
        <f>LN($C$11)/(1-Tab_I_a!$C$25)+Tab_I_a!$AS$51</f>
        <v>-1.529775201696465</v>
      </c>
      <c r="L98" s="58">
        <f>LN(I98)/(1-Tab_I_b!$C$25)+Tab_I_b!$AS$51</f>
        <v>-0.88412447278163664</v>
      </c>
      <c r="M98" s="58"/>
      <c r="N98" s="58">
        <f>LN($D$11)/(1-Tab_I_a!$C$25)+Tab_I_a!$AS$51</f>
        <v>-7.3710490310796386</v>
      </c>
      <c r="O98" s="58">
        <f>LN(1-I98)/(1-Tab_I_b!$C$35)+Tab_I_b!$AS$51</f>
        <v>-5.0740811090224103E-3</v>
      </c>
      <c r="Q98" s="57">
        <f t="shared" si="6"/>
        <v>6.6520801685366635</v>
      </c>
      <c r="R98" s="57">
        <f t="shared" si="7"/>
        <v>0.65993301998962151</v>
      </c>
      <c r="S98" s="58">
        <f t="shared" si="8"/>
        <v>0.14309753164415184</v>
      </c>
      <c r="T98" s="57">
        <f t="shared" si="9"/>
        <v>5.9921471485470423</v>
      </c>
    </row>
    <row r="99" spans="9:20" x14ac:dyDescent="0.3">
      <c r="I99" s="58">
        <v>0.73509950928630619</v>
      </c>
      <c r="K99" s="58">
        <f>LN($C$11)/(1-Tab_I_a!$C$25)+Tab_I_a!$AS$51</f>
        <v>-1.529775201696465</v>
      </c>
      <c r="L99" s="58">
        <f>LN(I99)/(1-Tab_I_b!$C$25)+Tab_I_b!$AS$51</f>
        <v>-0.87441971643567951</v>
      </c>
      <c r="M99" s="58"/>
      <c r="N99" s="58">
        <f>LN($D$11)/(1-Tab_I_a!$C$25)+Tab_I_a!$AS$51</f>
        <v>-7.3710490310796386</v>
      </c>
      <c r="O99" s="58">
        <f>LN(1-I99)/(1-Tab_I_b!$C$35)+Tab_I_b!$AS$51</f>
        <v>-8.8419761132729757E-3</v>
      </c>
      <c r="Q99" s="57">
        <f t="shared" si="6"/>
        <v>6.802534784063333</v>
      </c>
      <c r="R99" s="57">
        <f t="shared" si="7"/>
        <v>0.65993301998962151</v>
      </c>
      <c r="S99" s="58">
        <f t="shared" si="8"/>
        <v>0.14669051485578022</v>
      </c>
      <c r="T99" s="57">
        <f t="shared" si="9"/>
        <v>6.1426017640737118</v>
      </c>
    </row>
    <row r="100" spans="9:20" x14ac:dyDescent="0.3">
      <c r="I100" s="58">
        <v>0.73609950928630619</v>
      </c>
      <c r="K100" s="58">
        <f>LN($C$11)/(1-Tab_I_a!$C$25)+Tab_I_a!$AS$51</f>
        <v>-1.529775201696465</v>
      </c>
      <c r="L100" s="58">
        <f>LN(I100)/(1-Tab_I_b!$C$25)+Tab_I_b!$AS$51</f>
        <v>-0.86472815308294071</v>
      </c>
      <c r="M100" s="58"/>
      <c r="N100" s="58">
        <f>LN($D$11)/(1-Tab_I_a!$C$25)+Tab_I_a!$AS$51</f>
        <v>-7.3710490310796386</v>
      </c>
      <c r="O100" s="58">
        <f>LN(1-I100)/(1-Tab_I_b!$C$35)+Tab_I_b!$AS$51</f>
        <v>-1.2624121862521154E-2</v>
      </c>
      <c r="Q100" s="57">
        <f t="shared" si="6"/>
        <v>6.9529893995900034</v>
      </c>
      <c r="R100" s="57">
        <f t="shared" si="7"/>
        <v>0.65993301998962151</v>
      </c>
      <c r="S100" s="58">
        <f t="shared" si="8"/>
        <v>0.15028349806740859</v>
      </c>
      <c r="T100" s="57">
        <f t="shared" si="9"/>
        <v>6.2930563796003822</v>
      </c>
    </row>
    <row r="101" spans="9:20" x14ac:dyDescent="0.3">
      <c r="I101" s="58">
        <v>0.73709950928630619</v>
      </c>
      <c r="K101" s="58">
        <f>LN($C$11)/(1-Tab_I_a!$C$25)+Tab_I_a!$AS$51</f>
        <v>-1.529775201696465</v>
      </c>
      <c r="L101" s="58">
        <f>LN(I101)/(1-Tab_I_b!$C$25)+Tab_I_b!$AS$51</f>
        <v>-0.8550497469020566</v>
      </c>
      <c r="M101" s="58"/>
      <c r="N101" s="58">
        <f>LN($D$11)/(1-Tab_I_a!$C$25)+Tab_I_a!$AS$51</f>
        <v>-7.3710490310796386</v>
      </c>
      <c r="O101" s="58">
        <f>LN(1-I101)/(1-Tab_I_b!$C$35)+Tab_I_b!$AS$51</f>
        <v>-1.6420626563065976E-2</v>
      </c>
      <c r="Q101" s="57">
        <f t="shared" si="6"/>
        <v>7.1034440151166729</v>
      </c>
      <c r="R101" s="57">
        <f t="shared" si="7"/>
        <v>0.65993301998962151</v>
      </c>
      <c r="S101" s="58">
        <f t="shared" si="8"/>
        <v>0.15387648127903697</v>
      </c>
      <c r="T101" s="57">
        <f t="shared" si="9"/>
        <v>6.4435109951270517</v>
      </c>
    </row>
    <row r="102" spans="9:20" x14ac:dyDescent="0.3">
      <c r="I102" s="58">
        <v>0.73809950928630619</v>
      </c>
      <c r="K102" s="58">
        <f>LN($C$11)/(1-Tab_I_a!$C$25)+Tab_I_a!$AS$51</f>
        <v>-1.529775201696465</v>
      </c>
      <c r="L102" s="58">
        <f>LN(I102)/(1-Tab_I_b!$C$25)+Tab_I_b!$AS$51</f>
        <v>-0.84538446221735808</v>
      </c>
      <c r="M102" s="58"/>
      <c r="N102" s="58">
        <f>LN($D$11)/(1-Tab_I_a!$C$25)+Tab_I_a!$AS$51</f>
        <v>-7.3710490310796386</v>
      </c>
      <c r="O102" s="58">
        <f>LN(1-I102)/(1-Tab_I_b!$C$35)+Tab_I_b!$AS$51</f>
        <v>-2.0231599658325328E-2</v>
      </c>
      <c r="Q102" s="57">
        <f t="shared" si="6"/>
        <v>7.2538986306433433</v>
      </c>
      <c r="R102" s="57">
        <f t="shared" si="7"/>
        <v>0.65993301998962151</v>
      </c>
      <c r="S102" s="58">
        <f t="shared" si="8"/>
        <v>0.15746946449066535</v>
      </c>
      <c r="T102" s="57">
        <f t="shared" si="9"/>
        <v>6.5939656106537221</v>
      </c>
    </row>
    <row r="103" spans="9:20" x14ac:dyDescent="0.3">
      <c r="I103" s="58">
        <v>0.73909950928630619</v>
      </c>
      <c r="K103" s="58">
        <f>LN($C$11)/(1-Tab_I_a!$C$25)+Tab_I_a!$AS$51</f>
        <v>-1.529775201696465</v>
      </c>
      <c r="L103" s="58">
        <f>LN(I103)/(1-Tab_I_b!$C$25)+Tab_I_b!$AS$51</f>
        <v>-0.83573226349808238</v>
      </c>
      <c r="M103" s="58"/>
      <c r="N103" s="58">
        <f>LN($D$11)/(1-Tab_I_a!$C$25)+Tab_I_a!$AS$51</f>
        <v>-7.3710490310796386</v>
      </c>
      <c r="O103" s="58">
        <f>LN(1-I103)/(1-Tab_I_b!$C$35)+Tab_I_b!$AS$51</f>
        <v>-2.4057151847765468E-2</v>
      </c>
      <c r="Q103" s="57">
        <f t="shared" si="6"/>
        <v>7.4043532461700137</v>
      </c>
      <c r="R103" s="57">
        <f t="shared" si="7"/>
        <v>0.65993301998962151</v>
      </c>
      <c r="S103" s="58">
        <f t="shared" si="8"/>
        <v>0.16106244770229372</v>
      </c>
      <c r="T103" s="57">
        <f t="shared" si="9"/>
        <v>6.7444202261803925</v>
      </c>
    </row>
    <row r="104" spans="9:20" x14ac:dyDescent="0.3">
      <c r="I104" s="58">
        <v>0.74009950928630619</v>
      </c>
      <c r="K104" s="58">
        <f>LN($C$11)/(1-Tab_I_a!$C$25)+Tab_I_a!$AS$51</f>
        <v>-1.529775201696465</v>
      </c>
      <c r="L104" s="58">
        <f>LN(I104)/(1-Tab_I_b!$C$25)+Tab_I_b!$AS$51</f>
        <v>-0.826093115357587</v>
      </c>
      <c r="M104" s="58"/>
      <c r="N104" s="58">
        <f>LN($D$11)/(1-Tab_I_a!$C$25)+Tab_I_a!$AS$51</f>
        <v>-7.3710490310796386</v>
      </c>
      <c r="O104" s="58">
        <f>LN(1-I104)/(1-Tab_I_b!$C$35)+Tab_I_b!$AS$51</f>
        <v>-2.7897395106196488E-2</v>
      </c>
      <c r="Q104" s="57">
        <f t="shared" si="6"/>
        <v>7.5548078616966832</v>
      </c>
      <c r="R104" s="57">
        <f t="shared" si="7"/>
        <v>0.65993301998962151</v>
      </c>
      <c r="S104" s="58">
        <f t="shared" si="8"/>
        <v>0.1646554309139221</v>
      </c>
      <c r="T104" s="57">
        <f t="shared" si="9"/>
        <v>6.894874841707062</v>
      </c>
    </row>
    <row r="105" spans="9:20" x14ac:dyDescent="0.3">
      <c r="I105" s="58">
        <v>0.74109950928630619</v>
      </c>
      <c r="K105" s="58">
        <f>LN($C$11)/(1-Tab_I_a!$C$25)+Tab_I_a!$AS$51</f>
        <v>-1.529775201696465</v>
      </c>
      <c r="L105" s="58">
        <f>LN(I105)/(1-Tab_I_b!$C$25)+Tab_I_b!$AS$51</f>
        <v>-0.81646698255257433</v>
      </c>
      <c r="M105" s="58"/>
      <c r="N105" s="58">
        <f>LN($D$11)/(1-Tab_I_a!$C$25)+Tab_I_a!$AS$51</f>
        <v>-7.3710490310796386</v>
      </c>
      <c r="O105" s="58">
        <f>LN(1-I105)/(1-Tab_I_b!$C$35)+Tab_I_b!$AS$51</f>
        <v>-3.1752442703437689E-2</v>
      </c>
      <c r="Q105" s="57">
        <f t="shared" si="6"/>
        <v>7.7052624772233349</v>
      </c>
      <c r="R105" s="57">
        <f t="shared" si="7"/>
        <v>0.65993301998962151</v>
      </c>
      <c r="S105" s="58">
        <f t="shared" si="8"/>
        <v>0.16824841412555003</v>
      </c>
      <c r="T105" s="57">
        <f t="shared" si="9"/>
        <v>7.0453294572337137</v>
      </c>
    </row>
    <row r="106" spans="9:20" x14ac:dyDescent="0.3">
      <c r="I106" s="58">
        <v>0.74209950928630619</v>
      </c>
      <c r="K106" s="58">
        <f>LN($C$11)/(1-Tab_I_a!$C$25)+Tab_I_a!$AS$51</f>
        <v>-1.529775201696465</v>
      </c>
      <c r="L106" s="58">
        <f>LN(I106)/(1-Tab_I_b!$C$25)+Tab_I_b!$AS$51</f>
        <v>-0.80685382998231581</v>
      </c>
      <c r="M106" s="58"/>
      <c r="N106" s="58">
        <f>LN($D$11)/(1-Tab_I_a!$C$25)+Tab_I_a!$AS$51</f>
        <v>-7.3710490310796386</v>
      </c>
      <c r="O106" s="58">
        <f>LN(1-I106)/(1-Tab_I_b!$C$35)+Tab_I_b!$AS$51</f>
        <v>-3.562240922436466E-2</v>
      </c>
      <c r="Q106" s="57">
        <f t="shared" si="6"/>
        <v>7.8557170927500044</v>
      </c>
      <c r="R106" s="57">
        <f t="shared" si="7"/>
        <v>0.65993301998962151</v>
      </c>
      <c r="S106" s="58">
        <f t="shared" si="8"/>
        <v>0.1718413973371784</v>
      </c>
      <c r="T106" s="57">
        <f t="shared" si="9"/>
        <v>7.1957840727603832</v>
      </c>
    </row>
    <row r="107" spans="9:20" x14ac:dyDescent="0.3">
      <c r="I107" s="58">
        <v>0.74309950928630619</v>
      </c>
      <c r="K107" s="58">
        <f>LN($C$11)/(1-Tab_I_a!$C$25)+Tab_I_a!$AS$51</f>
        <v>-1.529775201696465</v>
      </c>
      <c r="L107" s="58">
        <f>LN(I107)/(1-Tab_I_b!$C$25)+Tab_I_b!$AS$51</f>
        <v>-0.79725362268788547</v>
      </c>
      <c r="M107" s="58"/>
      <c r="N107" s="58">
        <f>LN($D$11)/(1-Tab_I_a!$C$25)+Tab_I_a!$AS$51</f>
        <v>-7.3710490310796386</v>
      </c>
      <c r="O107" s="58">
        <f>LN(1-I107)/(1-Tab_I_b!$C$35)+Tab_I_b!$AS$51</f>
        <v>-3.9507410589344927E-2</v>
      </c>
      <c r="Q107" s="57">
        <f t="shared" si="6"/>
        <v>8.0061717082766748</v>
      </c>
      <c r="R107" s="57">
        <f t="shared" si="7"/>
        <v>0.65993301998962151</v>
      </c>
      <c r="S107" s="58">
        <f t="shared" si="8"/>
        <v>0.17543438054880678</v>
      </c>
      <c r="T107" s="57">
        <f t="shared" si="9"/>
        <v>7.3462386882870536</v>
      </c>
    </row>
    <row r="108" spans="9:20" x14ac:dyDescent="0.3">
      <c r="I108" s="58">
        <v>0.74409950928630619</v>
      </c>
      <c r="K108" s="58">
        <f>LN($C$11)/(1-Tab_I_a!$C$25)+Tab_I_a!$AS$51</f>
        <v>-1.529775201696465</v>
      </c>
      <c r="L108" s="58">
        <f>LN(I108)/(1-Tab_I_b!$C$25)+Tab_I_b!$AS$51</f>
        <v>-0.78766632585139695</v>
      </c>
      <c r="M108" s="58"/>
      <c r="N108" s="58">
        <f>LN($D$11)/(1-Tab_I_a!$C$25)+Tab_I_a!$AS$51</f>
        <v>-7.3710490310796386</v>
      </c>
      <c r="O108" s="58">
        <f>LN(1-I108)/(1-Tab_I_b!$C$35)+Tab_I_b!$AS$51</f>
        <v>-4.3407564075073291E-2</v>
      </c>
      <c r="Q108" s="57">
        <f t="shared" si="6"/>
        <v>8.1566263238033443</v>
      </c>
      <c r="R108" s="57">
        <f t="shared" si="7"/>
        <v>0.65993301998962151</v>
      </c>
      <c r="S108" s="58">
        <f t="shared" si="8"/>
        <v>0.17902736376043515</v>
      </c>
      <c r="T108" s="57">
        <f t="shared" si="9"/>
        <v>7.496693303813724</v>
      </c>
    </row>
    <row r="109" spans="9:20" x14ac:dyDescent="0.3">
      <c r="I109" s="58">
        <v>0.74509950928630619</v>
      </c>
      <c r="K109" s="58">
        <f>LN($C$11)/(1-Tab_I_a!$C$25)+Tab_I_a!$AS$51</f>
        <v>-1.529775201696465</v>
      </c>
      <c r="L109" s="58">
        <f>LN(I109)/(1-Tab_I_b!$C$25)+Tab_I_b!$AS$51</f>
        <v>-0.77809190479524504</v>
      </c>
      <c r="M109" s="58"/>
      <c r="N109" s="58">
        <f>LN($D$11)/(1-Tab_I_a!$C$25)+Tab_I_a!$AS$51</f>
        <v>-7.3710490310796386</v>
      </c>
      <c r="O109" s="58">
        <f>LN(1-I109)/(1-Tab_I_b!$C$35)+Tab_I_b!$AS$51</f>
        <v>-4.7322988335813054E-2</v>
      </c>
      <c r="Q109" s="57">
        <f t="shared" si="6"/>
        <v>8.3070809393300156</v>
      </c>
      <c r="R109" s="57">
        <f t="shared" si="7"/>
        <v>0.65993301998962151</v>
      </c>
      <c r="S109" s="58">
        <f t="shared" si="8"/>
        <v>0.18262034697206356</v>
      </c>
      <c r="T109" s="57">
        <f t="shared" si="9"/>
        <v>7.6471479193403944</v>
      </c>
    </row>
    <row r="110" spans="9:20" x14ac:dyDescent="0.3">
      <c r="I110" s="58">
        <v>0.7460995092863062</v>
      </c>
      <c r="K110" s="58">
        <f>LN($C$11)/(1-Tab_I_a!$C$25)+Tab_I_a!$AS$51</f>
        <v>-1.529775201696465</v>
      </c>
      <c r="L110" s="58">
        <f>LN(I110)/(1-Tab_I_b!$C$25)+Tab_I_b!$AS$51</f>
        <v>-0.76853032498135465</v>
      </c>
      <c r="M110" s="58"/>
      <c r="N110" s="58">
        <f>LN($D$11)/(1-Tab_I_a!$C$25)+Tab_I_a!$AS$51</f>
        <v>-7.3710490310796386</v>
      </c>
      <c r="O110" s="58">
        <f>LN(1-I110)/(1-Tab_I_b!$C$35)+Tab_I_b!$AS$51</f>
        <v>-5.1253803425057809E-2</v>
      </c>
      <c r="Q110" s="57">
        <f t="shared" si="6"/>
        <v>8.4575355548566851</v>
      </c>
      <c r="R110" s="57">
        <f t="shared" si="7"/>
        <v>0.65993301998962151</v>
      </c>
      <c r="S110" s="58">
        <f t="shared" si="8"/>
        <v>0.18621333018369191</v>
      </c>
      <c r="T110" s="57">
        <f t="shared" si="9"/>
        <v>7.7976025348670639</v>
      </c>
    </row>
  </sheetData>
  <mergeCells count="3">
    <mergeCell ref="B6:E6"/>
    <mergeCell ref="B13:E13"/>
    <mergeCell ref="I5:T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39:X82"/>
  <sheetViews>
    <sheetView tabSelected="1" topLeftCell="A37" workbookViewId="0">
      <selection activeCell="Z84" sqref="Z84"/>
    </sheetView>
  </sheetViews>
  <sheetFormatPr baseColWidth="10" defaultRowHeight="14.4" x14ac:dyDescent="0.3"/>
  <cols>
    <col min="4" max="4" width="14.88671875" customWidth="1"/>
    <col min="11" max="11" width="15" bestFit="1" customWidth="1"/>
    <col min="12" max="12" width="21.6640625" customWidth="1"/>
    <col min="13" max="13" width="11.44140625" style="24"/>
    <col min="14" max="14" width="15.6640625" style="24" customWidth="1"/>
    <col min="15" max="15" width="15.5546875" style="24" bestFit="1" customWidth="1"/>
    <col min="16" max="19" width="11.44140625" style="24"/>
    <col min="20" max="20" width="15" style="24" bestFit="1" customWidth="1"/>
    <col min="21" max="21" width="15" style="24" customWidth="1"/>
    <col min="22" max="22" width="15" bestFit="1" customWidth="1"/>
    <col min="23" max="23" width="21.6640625" customWidth="1"/>
    <col min="24" max="24" width="11.44140625" style="24"/>
  </cols>
  <sheetData>
    <row r="39" spans="1:23" s="24" customFormat="1" x14ac:dyDescent="0.3">
      <c r="B39" s="67"/>
    </row>
    <row r="40" spans="1:23" s="24" customFormat="1" x14ac:dyDescent="0.3">
      <c r="B40" s="67"/>
    </row>
    <row r="41" spans="1:23" s="24" customFormat="1" x14ac:dyDescent="0.3">
      <c r="B41" s="68"/>
    </row>
    <row r="42" spans="1:23" s="24" customFormat="1" x14ac:dyDescent="0.3">
      <c r="B42" s="68"/>
    </row>
    <row r="43" spans="1:23" x14ac:dyDescent="0.3">
      <c r="A43" t="s">
        <v>121</v>
      </c>
      <c r="B43">
        <v>0.63389554691261252</v>
      </c>
      <c r="C43" t="s">
        <v>136</v>
      </c>
    </row>
    <row r="44" spans="1:23" x14ac:dyDescent="0.3">
      <c r="A44" t="s">
        <v>122</v>
      </c>
      <c r="B44">
        <v>0.36610445308736977</v>
      </c>
      <c r="C44" t="s">
        <v>137</v>
      </c>
    </row>
    <row r="45" spans="1:23" x14ac:dyDescent="0.3">
      <c r="A45" t="s">
        <v>123</v>
      </c>
      <c r="B45">
        <v>0.69409950928630615</v>
      </c>
      <c r="C45" t="s">
        <v>134</v>
      </c>
    </row>
    <row r="46" spans="1:23" x14ac:dyDescent="0.3">
      <c r="A46" t="s">
        <v>124</v>
      </c>
      <c r="B46">
        <v>0.30590049071369385</v>
      </c>
      <c r="C46" t="s">
        <v>135</v>
      </c>
      <c r="L46" s="57"/>
      <c r="W46" s="57"/>
    </row>
    <row r="48" spans="1:23" x14ac:dyDescent="0.3">
      <c r="C48" s="92" t="s">
        <v>146</v>
      </c>
      <c r="D48" s="92"/>
      <c r="E48" s="92"/>
      <c r="F48" s="92"/>
      <c r="G48" s="92"/>
      <c r="H48" s="92"/>
      <c r="I48" s="92"/>
      <c r="J48" s="92"/>
      <c r="K48" s="92"/>
      <c r="L48" s="92"/>
      <c r="M48" s="93" t="s">
        <v>147</v>
      </c>
      <c r="N48" s="93"/>
      <c r="O48" s="93"/>
      <c r="P48" s="93"/>
      <c r="Q48" s="93"/>
      <c r="R48" s="93"/>
      <c r="S48" s="93"/>
      <c r="T48" s="93"/>
      <c r="U48" s="93"/>
      <c r="V48" s="93"/>
      <c r="W48" s="93"/>
    </row>
    <row r="49" spans="1:23" x14ac:dyDescent="0.3">
      <c r="C49" s="92" t="s">
        <v>144</v>
      </c>
      <c r="D49" s="92"/>
      <c r="E49" s="92"/>
      <c r="F49" s="92"/>
      <c r="G49" s="92"/>
      <c r="H49" s="92"/>
      <c r="I49" s="92"/>
      <c r="J49" s="92"/>
      <c r="K49" s="92"/>
      <c r="L49" s="74"/>
      <c r="M49" s="93" t="s">
        <v>145</v>
      </c>
      <c r="N49" s="93"/>
      <c r="O49" s="93"/>
      <c r="P49" s="93"/>
      <c r="Q49" s="93"/>
      <c r="R49" s="93"/>
      <c r="S49" s="93"/>
      <c r="T49" s="93"/>
      <c r="U49" s="79"/>
      <c r="V49" s="79"/>
      <c r="W49" s="79"/>
    </row>
    <row r="50" spans="1:23" x14ac:dyDescent="0.3">
      <c r="A50" t="s">
        <v>34</v>
      </c>
      <c r="B50" t="s">
        <v>125</v>
      </c>
      <c r="C50" s="70" t="s">
        <v>126</v>
      </c>
      <c r="D50" s="70" t="s">
        <v>143</v>
      </c>
      <c r="E50" s="70" t="s">
        <v>127</v>
      </c>
      <c r="F50" s="70" t="s">
        <v>128</v>
      </c>
      <c r="G50" s="70" t="s">
        <v>129</v>
      </c>
      <c r="H50" s="70" t="s">
        <v>130</v>
      </c>
      <c r="I50" s="70" t="s">
        <v>140</v>
      </c>
      <c r="J50" s="70" t="s">
        <v>148</v>
      </c>
      <c r="K50" s="72" t="s">
        <v>133</v>
      </c>
      <c r="L50" s="72" t="s">
        <v>142</v>
      </c>
      <c r="M50" s="78" t="s">
        <v>125</v>
      </c>
      <c r="N50" s="78" t="s">
        <v>126</v>
      </c>
      <c r="O50" s="78" t="s">
        <v>143</v>
      </c>
      <c r="P50" s="78" t="s">
        <v>127</v>
      </c>
      <c r="Q50" s="78" t="s">
        <v>128</v>
      </c>
      <c r="R50" s="78" t="s">
        <v>129</v>
      </c>
      <c r="S50" s="78" t="s">
        <v>130</v>
      </c>
      <c r="T50" s="78" t="s">
        <v>140</v>
      </c>
      <c r="U50" s="78" t="s">
        <v>148</v>
      </c>
      <c r="V50" s="80" t="s">
        <v>133</v>
      </c>
      <c r="W50" s="80" t="s">
        <v>142</v>
      </c>
    </row>
    <row r="51" spans="1:23" x14ac:dyDescent="0.3">
      <c r="A51">
        <v>0</v>
      </c>
      <c r="B51" s="21">
        <f>Tab_I_b!$C$23*Tab_I_b!H51*(Tab_I_b!N51+Tab_I_b!O51)</f>
        <v>2.8368324880559998E-3</v>
      </c>
      <c r="C51" s="71">
        <f>$B$43*B51</f>
        <v>1.7982554815157252E-3</v>
      </c>
      <c r="D51" s="71">
        <f>$B$45*Tab_I_b!D51</f>
        <v>0.34995941978608125</v>
      </c>
      <c r="E51" s="71">
        <f>Tab_I_b!D51*$B$45</f>
        <v>0.34995941978608125</v>
      </c>
      <c r="F51" s="71">
        <f>Tab_I_b!S51</f>
        <v>1.8125610000000001</v>
      </c>
      <c r="G51" s="71">
        <f>SUM(Tab_I_b!T51:V51)</f>
        <v>0.17999899999999999</v>
      </c>
      <c r="H51" s="71">
        <f>Tab_I_b!C36*0.685</f>
        <v>0.12330000000000001</v>
      </c>
      <c r="I51" s="71">
        <f>SUM(Tab_I_b!W51:Y51)</f>
        <v>0.12518499999999999</v>
      </c>
      <c r="J51" s="71">
        <f>Tab_I_b!B51-Capital_flows!H51</f>
        <v>5.6699999999999987E-2</v>
      </c>
      <c r="K51" s="73">
        <f>H51-I51</f>
        <v>-1.8849999999999839E-3</v>
      </c>
      <c r="L51" s="76">
        <f>K51/(H51+J51)</f>
        <v>-1.0472222222222133E-2</v>
      </c>
      <c r="M51" s="81">
        <f>Tab_I_a!$C$23*Tab_I_a!H51*(Tab_I_a!N51+Tab_I_a!O51)</f>
        <v>0</v>
      </c>
      <c r="N51" s="81">
        <f>$D$43*M51</f>
        <v>0</v>
      </c>
      <c r="O51" s="81">
        <f>$B$45*Tab_I_a!D51</f>
        <v>0.34994345549736766</v>
      </c>
      <c r="P51" s="81">
        <f>$B$45*Tab_I_a!D51</f>
        <v>0.34994345549736766</v>
      </c>
      <c r="Q51" s="81">
        <f>Tab_I_a!S51</f>
        <v>1.822511</v>
      </c>
      <c r="R51" s="81">
        <f>SUM(Tab_I_a!T51:V51)</f>
        <v>0.18</v>
      </c>
      <c r="S51" s="81">
        <f>Tab_I_a!B51*0.685</f>
        <v>0.12330000000000001</v>
      </c>
      <c r="T51" s="82">
        <f>SUM(Tab_I_a!W51:Y51)</f>
        <v>0.12512699999999999</v>
      </c>
      <c r="U51" s="82">
        <f>Tab_I_a!B51-Capital_flows!S51</f>
        <v>5.6699999999999987E-2</v>
      </c>
      <c r="V51" s="82">
        <f>S51-T51</f>
        <v>-1.8269999999999814E-3</v>
      </c>
      <c r="W51" s="83">
        <f>V51/(S51+U51)</f>
        <v>-1.0149999999999897E-2</v>
      </c>
    </row>
    <row r="52" spans="1:23" x14ac:dyDescent="0.3">
      <c r="A52">
        <v>1</v>
      </c>
      <c r="B52" s="21">
        <f>Tab_I_b!$C$23*Tab_I_b!H52*(Tab_I_b!N52+Tab_I_b!O52)</f>
        <v>3.4020202957455005E-3</v>
      </c>
      <c r="C52" s="71">
        <f t="shared" ref="C52:C81" si="0">$B$43*B52</f>
        <v>2.1565255159794018E-3</v>
      </c>
      <c r="D52" s="71">
        <f>D51*Tab_I_b!C52*Tab_I_b!$C$25</f>
        <v>0.39671625499331903</v>
      </c>
      <c r="E52" s="71">
        <f>Tab_I_b!D52*$B$45</f>
        <v>0.39671673912964395</v>
      </c>
      <c r="F52" s="71">
        <f>Tab_I_b!S52</f>
        <v>1.770832</v>
      </c>
      <c r="G52" s="71">
        <f>SUM(Tab_I_b!T52:V52)</f>
        <v>0.20879999999999999</v>
      </c>
      <c r="H52" s="71">
        <f>Tab_I_b!C51*Capital_flows!H51+Capital_flows!F51*Capital_flows!G51+Capital_flows!C51-Capital_flows!D51</f>
        <v>0.13351752983443449</v>
      </c>
      <c r="I52" s="71">
        <f>SUM(Tab_I_b!W52:Y52)</f>
        <v>0.13563700000000001</v>
      </c>
      <c r="J52" s="71">
        <f>Tab_I_b!B52-Capital_flows!H52</f>
        <v>6.1505470165565512E-2</v>
      </c>
      <c r="K52" s="73">
        <f t="shared" ref="K52:K81" si="1">H52-I52</f>
        <v>-2.1194701655655179E-3</v>
      </c>
      <c r="L52" s="76">
        <f t="shared" ref="L52:L81" si="2">K52/(H52+J52)</f>
        <v>-1.0867795929534045E-2</v>
      </c>
      <c r="M52" s="81">
        <f>Tab_I_a!$C$23*Tab_I_a!H52*(Tab_I_a!N52+Tab_I_a!O52)</f>
        <v>0</v>
      </c>
      <c r="N52" s="81">
        <f t="shared" ref="N52:N81" si="3">$D$43*M52</f>
        <v>0</v>
      </c>
      <c r="O52" s="81">
        <f>O51*Tab_I_a!C52*Tab_I_a!$C$25</f>
        <v>0.39699179409439389</v>
      </c>
      <c r="P52" s="81">
        <f>$B$45*Tab_I_a!D52</f>
        <v>0.39699437893335854</v>
      </c>
      <c r="Q52" s="81">
        <f>Tab_I_a!S52</f>
        <v>1.7823830000000001</v>
      </c>
      <c r="R52" s="81">
        <f>SUM(Tab_I_a!T52:V52)</f>
        <v>0.20880000000000001</v>
      </c>
      <c r="S52" s="81">
        <f>Tab_I_a!C51*Capital_flows!S51+Capital_flows!Q51*Capital_flows!R51+N51-O51</f>
        <v>0.13415540160263234</v>
      </c>
      <c r="T52" s="82">
        <f>SUM(Tab_I_a!W52:Y52)</f>
        <v>0.13613799999999998</v>
      </c>
      <c r="U52" s="82">
        <f>Tab_I_a!B52-Capital_flows!S52</f>
        <v>6.1686598397367648E-2</v>
      </c>
      <c r="V52" s="82">
        <f t="shared" ref="V52:V81" si="4">S52-T52</f>
        <v>-1.9825983973676409E-3</v>
      </c>
      <c r="W52" s="83">
        <f t="shared" ref="W52:W81" si="5">V52/(S52+U52)</f>
        <v>-1.0123458693067069E-2</v>
      </c>
    </row>
    <row r="53" spans="1:23" x14ac:dyDescent="0.3">
      <c r="A53">
        <v>2</v>
      </c>
      <c r="B53" s="21">
        <f>Tab_I_b!$C$23*Tab_I_b!H53*(Tab_I_b!N53+Tab_I_b!O53)</f>
        <v>4.1106098371560011E-3</v>
      </c>
      <c r="C53" s="71">
        <f t="shared" si="0"/>
        <v>2.6056972708683682E-3</v>
      </c>
      <c r="D53" s="71">
        <f>D52*Tab_I_b!C53*Tab_I_b!$C$25</f>
        <v>0.45631569462597704</v>
      </c>
      <c r="E53" s="71">
        <f>Tab_I_b!D53*$B$45</f>
        <v>0.45631767579304056</v>
      </c>
      <c r="F53" s="71">
        <f>Tab_I_b!S53</f>
        <v>1.7554430000000001</v>
      </c>
      <c r="G53" s="71">
        <f>SUM(Tab_I_b!T53:V53)</f>
        <v>0.24220800000000001</v>
      </c>
      <c r="H53" s="71">
        <f>Tab_I_b!C52*Capital_flows!H52+Capital_flows!F52*Capital_flows!G52+Capital_flows!C52-Capital_flows!D52</f>
        <v>0.15124099977868216</v>
      </c>
      <c r="I53" s="71">
        <f>SUM(Tab_I_b!W53:Y53)</f>
        <v>0.15374599999999999</v>
      </c>
      <c r="J53" s="71">
        <f>Tab_I_b!B53-Capital_flows!H53</f>
        <v>6.9812000221317838E-2</v>
      </c>
      <c r="K53" s="73">
        <f t="shared" si="1"/>
        <v>-2.5050002213178324E-3</v>
      </c>
      <c r="L53" s="76">
        <f t="shared" si="2"/>
        <v>-1.1332124971467622E-2</v>
      </c>
      <c r="M53" s="81">
        <f>Tab_I_a!$C$23*Tab_I_a!H53*(Tab_I_a!N53+Tab_I_a!O53)</f>
        <v>0</v>
      </c>
      <c r="N53" s="81">
        <f t="shared" si="3"/>
        <v>0</v>
      </c>
      <c r="O53" s="81">
        <f>O52*Tab_I_a!C53*Tab_I_a!$C$25</f>
        <v>0.45643057548469285</v>
      </c>
      <c r="P53" s="81">
        <f>$B$45*Tab_I_a!D53</f>
        <v>0.45643359041109138</v>
      </c>
      <c r="Q53" s="81">
        <f>Tab_I_a!S53</f>
        <v>1.7665979999999999</v>
      </c>
      <c r="R53" s="81">
        <f>SUM(Tab_I_a!T53:V53)</f>
        <v>0.24220800000000001</v>
      </c>
      <c r="S53" s="81">
        <f>Tab_I_a!C52*Capital_flows!S52+Capital_flows!Q52*Capital_flows!R52+N52-O52</f>
        <v>0.15219279247013884</v>
      </c>
      <c r="T53" s="82">
        <f>SUM(Tab_I_a!W53:Y53)</f>
        <v>0.15443799999999999</v>
      </c>
      <c r="U53" s="82">
        <f>Tab_I_a!B53-Capital_flows!S53</f>
        <v>6.9976207529861167E-2</v>
      </c>
      <c r="V53" s="82">
        <f t="shared" si="4"/>
        <v>-2.245207529861154E-3</v>
      </c>
      <c r="W53" s="83">
        <f t="shared" si="5"/>
        <v>-1.0105854236464826E-2</v>
      </c>
    </row>
    <row r="54" spans="1:23" x14ac:dyDescent="0.3">
      <c r="A54">
        <v>3</v>
      </c>
      <c r="B54" s="21">
        <f>Tab_I_b!$C$23*Tab_I_b!H54*(Tab_I_b!N54+Tab_I_b!O54)</f>
        <v>4.9899283282500003E-3</v>
      </c>
      <c r="C54" s="71">
        <f t="shared" si="0"/>
        <v>3.1630933466907721E-3</v>
      </c>
      <c r="D54" s="71">
        <f>D53*Tab_I_b!C54*Tab_I_b!$C$25</f>
        <v>0.52731766010641534</v>
      </c>
      <c r="E54" s="71">
        <f>Tab_I_b!D54*$B$45</f>
        <v>0.52732266739401112</v>
      </c>
      <c r="F54" s="71">
        <f>Tab_I_b!S54</f>
        <v>1.748345</v>
      </c>
      <c r="G54" s="71">
        <f>SUM(Tab_I_b!T54:V54)</f>
        <v>0.28096099999999996</v>
      </c>
      <c r="H54" s="71">
        <f>Tab_I_b!C53*Capital_flows!H53+Capital_flows!F53*Capital_flows!G53+Capital_flows!C53-Capital_flows!D53</f>
        <v>0.17381752315179039</v>
      </c>
      <c r="I54" s="71">
        <f>SUM(Tab_I_b!W54:Y54)</f>
        <v>0.176843</v>
      </c>
      <c r="J54" s="71">
        <f>Tab_I_b!B54-Capital_flows!H54</f>
        <v>8.042847684820964E-2</v>
      </c>
      <c r="K54" s="73">
        <f t="shared" si="1"/>
        <v>-3.0254768482096128E-3</v>
      </c>
      <c r="L54" s="76">
        <f t="shared" si="2"/>
        <v>-1.1899801169771058E-2</v>
      </c>
      <c r="M54" s="81">
        <f>Tab_I_a!$C$23*Tab_I_a!H54*(Tab_I_a!N54+Tab_I_a!O54)</f>
        <v>0</v>
      </c>
      <c r="N54" s="81">
        <f t="shared" si="3"/>
        <v>0</v>
      </c>
      <c r="O54" s="81">
        <f>O53*Tab_I_a!C54*Tab_I_a!$C$25</f>
        <v>0.52692184392824981</v>
      </c>
      <c r="P54" s="81">
        <f>$B$45*Tab_I_a!D54</f>
        <v>0.52692772477322714</v>
      </c>
      <c r="Q54" s="81">
        <f>Tab_I_a!S54</f>
        <v>1.75814</v>
      </c>
      <c r="R54" s="81">
        <f>SUM(Tab_I_a!T54:V54)</f>
        <v>0.28096100000000002</v>
      </c>
      <c r="S54" s="81">
        <f>Tab_I_a!C53*Capital_flows!S53+Capital_flows!Q53*Capital_flows!R53+N53-O53</f>
        <v>0.17498207961917106</v>
      </c>
      <c r="T54" s="82">
        <f>SUM(Tab_I_a!W54:Y54)</f>
        <v>0.17756</v>
      </c>
      <c r="U54" s="82">
        <f>Tab_I_a!B54-Capital_flows!S54</f>
        <v>8.0450920380828961E-2</v>
      </c>
      <c r="V54" s="82">
        <f t="shared" si="4"/>
        <v>-2.5779203808289353E-3</v>
      </c>
      <c r="W54" s="83">
        <f t="shared" si="5"/>
        <v>-1.0092354475846641E-2</v>
      </c>
    </row>
    <row r="55" spans="1:23" x14ac:dyDescent="0.3">
      <c r="A55">
        <v>4</v>
      </c>
      <c r="B55" s="21">
        <f>Tab_I_b!$C$23*Tab_I_b!H55*(Tab_I_b!N55+Tab_I_b!O55)</f>
        <v>6.0170429790900011E-3</v>
      </c>
      <c r="C55" s="71">
        <f t="shared" si="0"/>
        <v>3.8141767500269514E-3</v>
      </c>
      <c r="D55" s="71">
        <f>D54*Tab_I_b!C55*Tab_I_b!$C$25</f>
        <v>0.61024646091370005</v>
      </c>
      <c r="E55" s="71">
        <f>Tab_I_b!D55*$B$45</f>
        <v>0.61025020626599247</v>
      </c>
      <c r="F55" s="71">
        <f>Tab_I_b!S55</f>
        <v>1.7438359999999999</v>
      </c>
      <c r="G55" s="71">
        <f>SUM(Tab_I_b!T55:V55)</f>
        <v>0.32591500000000007</v>
      </c>
      <c r="H55" s="71">
        <f>Tab_I_b!C54*Capital_flows!H54+Capital_flows!F54*Capital_flows!G54+Capital_flows!C54-Capital_flows!D54</f>
        <v>0.20069745217204604</v>
      </c>
      <c r="I55" s="71">
        <f>SUM(Tab_I_b!W55:Y55)</f>
        <v>0.20437</v>
      </c>
      <c r="J55" s="71">
        <f>Tab_I_b!B55-Capital_flows!H55</f>
        <v>9.3106547827953967E-2</v>
      </c>
      <c r="K55" s="73">
        <f t="shared" si="1"/>
        <v>-3.6725478279539536E-3</v>
      </c>
      <c r="L55" s="76">
        <f t="shared" si="2"/>
        <v>-1.2499992607159716E-2</v>
      </c>
      <c r="M55" s="81">
        <f>Tab_I_a!$C$23*Tab_I_a!H55*(Tab_I_a!N55+Tab_I_a!O55)</f>
        <v>0</v>
      </c>
      <c r="N55" s="81">
        <f t="shared" si="3"/>
        <v>0</v>
      </c>
      <c r="O55" s="81">
        <f>O54*Tab_I_a!C55*Tab_I_a!$C$25</f>
        <v>0.60892767658034197</v>
      </c>
      <c r="P55" s="81">
        <f>$B$45*Tab_I_a!D55</f>
        <v>0.60893835819344133</v>
      </c>
      <c r="Q55" s="81">
        <f>Tab_I_a!S55</f>
        <v>1.751528</v>
      </c>
      <c r="R55" s="81">
        <f>SUM(Tab_I_a!T55:V55)</f>
        <v>0.32591500000000001</v>
      </c>
      <c r="S55" s="81">
        <f>Tab_I_a!C54*Capital_flows!S54+Capital_flows!Q54*Capital_flows!R54+N54-O54</f>
        <v>0.20201181523189538</v>
      </c>
      <c r="T55" s="82">
        <f>SUM(Tab_I_a!W55:Y55)</f>
        <v>0.20498299999999997</v>
      </c>
      <c r="U55" s="82">
        <f>Tab_I_a!B55-Capital_flows!S55</f>
        <v>9.2871184768104631E-2</v>
      </c>
      <c r="V55" s="82">
        <f t="shared" si="4"/>
        <v>-2.9711847681045955E-3</v>
      </c>
      <c r="W55" s="83">
        <f t="shared" si="5"/>
        <v>-1.0075808941527981E-2</v>
      </c>
    </row>
    <row r="56" spans="1:23" x14ac:dyDescent="0.3">
      <c r="A56">
        <v>5</v>
      </c>
      <c r="B56" s="21">
        <f>Tab_I_b!$C$23*Tab_I_b!H56*(Tab_I_b!N56+Tab_I_b!O56)</f>
        <v>7.1900811502890001E-3</v>
      </c>
      <c r="C56" s="71">
        <f t="shared" si="0"/>
        <v>4.5577604231085119E-3</v>
      </c>
      <c r="D56" s="71">
        <f>D55*Tab_I_b!C56*Tab_I_b!$C$25</f>
        <v>0.7064962016066203</v>
      </c>
      <c r="E56" s="71">
        <f>Tab_I_b!D56*$B$45</f>
        <v>0.70650514981578028</v>
      </c>
      <c r="F56" s="71">
        <f>Tab_I_b!S56</f>
        <v>1.7401</v>
      </c>
      <c r="G56" s="71">
        <f>SUM(Tab_I_b!T56:V56)</f>
        <v>0.37806099999999998</v>
      </c>
      <c r="H56" s="71">
        <f>Tab_I_b!C55*Capital_flows!H55+Capital_flows!F55*Capital_flows!G55+Capital_flows!C55-Capital_flows!D55</f>
        <v>0.23206485219607476</v>
      </c>
      <c r="I56" s="71">
        <f>SUM(Tab_I_b!W56:Y56)</f>
        <v>0.23653800000000003</v>
      </c>
      <c r="J56" s="71">
        <f>Tab_I_b!B56-Capital_flows!H56</f>
        <v>0.10796114780392524</v>
      </c>
      <c r="K56" s="73">
        <f t="shared" si="1"/>
        <v>-4.4731478039252703E-3</v>
      </c>
      <c r="L56" s="76">
        <f t="shared" si="2"/>
        <v>-1.3155311075992044E-2</v>
      </c>
      <c r="M56" s="81">
        <f>Tab_I_a!$C$23*Tab_I_a!H56*(Tab_I_a!N56+Tab_I_a!O56)</f>
        <v>0</v>
      </c>
      <c r="N56" s="81">
        <f t="shared" si="3"/>
        <v>0</v>
      </c>
      <c r="O56" s="81">
        <f>O55*Tab_I_a!C56*Tab_I_a!$C$25</f>
        <v>0.70368942475970642</v>
      </c>
      <c r="P56" s="81">
        <f>$B$45*Tab_I_a!D56</f>
        <v>0.70370168189777282</v>
      </c>
      <c r="Q56" s="81">
        <f>Tab_I_a!S56</f>
        <v>1.7449190000000001</v>
      </c>
      <c r="R56" s="81">
        <f>SUM(Tab_I_a!T56:V56)</f>
        <v>0.37806200000000001</v>
      </c>
      <c r="S56" s="81">
        <f>Tab_I_a!C55*Capital_flows!S55+Capital_flows!Q55*Capital_flows!R55+N55-O55</f>
        <v>0.23346181333806726</v>
      </c>
      <c r="T56" s="82">
        <f>SUM(Tab_I_a!W56:Y56)</f>
        <v>0.23688599999999999</v>
      </c>
      <c r="U56" s="82">
        <f>Tab_I_a!B56-Capital_flows!S56</f>
        <v>0.10731518666193274</v>
      </c>
      <c r="V56" s="82">
        <f t="shared" si="4"/>
        <v>-3.4241866619327266E-3</v>
      </c>
      <c r="W56" s="83">
        <f t="shared" si="5"/>
        <v>-1.0048174207568957E-2</v>
      </c>
    </row>
    <row r="57" spans="1:23" x14ac:dyDescent="0.3">
      <c r="A57">
        <v>6</v>
      </c>
      <c r="B57" s="21">
        <f>Tab_I_b!$C$23*Tab_I_b!H57*(Tab_I_b!N57+Tab_I_b!O57)</f>
        <v>8.5618085052780006E-3</v>
      </c>
      <c r="C57" s="71">
        <f t="shared" si="0"/>
        <v>5.4272922850142555E-3</v>
      </c>
      <c r="D57" s="71">
        <f>D56*Tab_I_b!C57*Tab_I_b!$C$25</f>
        <v>0.81798138025971545</v>
      </c>
      <c r="E57" s="71">
        <f>Tab_I_b!D57*$B$45</f>
        <v>0.81799696579342107</v>
      </c>
      <c r="F57" s="71">
        <f>Tab_I_b!S57</f>
        <v>1.7365539999999999</v>
      </c>
      <c r="G57" s="71">
        <f>SUM(Tab_I_b!T57:V57)</f>
        <v>0.43855100000000002</v>
      </c>
      <c r="H57" s="71">
        <f>Tab_I_b!C56*Capital_flows!H56+Capital_flows!F56*Capital_flows!G56+Capital_flows!C56-Capital_flows!D56</f>
        <v>0.26842681966194881</v>
      </c>
      <c r="I57" s="71">
        <f>SUM(Tab_I_b!W57:Y57)</f>
        <v>0.27389399999999997</v>
      </c>
      <c r="J57" s="71">
        <f>Tab_I_b!B57-Capital_flows!H57</f>
        <v>0.12527018033805121</v>
      </c>
      <c r="K57" s="73">
        <f t="shared" si="1"/>
        <v>-5.4671803380511586E-3</v>
      </c>
      <c r="L57" s="76">
        <f t="shared" si="2"/>
        <v>-1.3886771649393208E-2</v>
      </c>
      <c r="M57" s="81">
        <f>Tab_I_a!$C$23*Tab_I_a!H57*(Tab_I_a!N57+Tab_I_a!O57)</f>
        <v>0</v>
      </c>
      <c r="N57" s="81">
        <f t="shared" si="3"/>
        <v>0</v>
      </c>
      <c r="O57" s="81">
        <f>O56*Tab_I_a!C57*Tab_I_a!$C$25</f>
        <v>0.81286955632196234</v>
      </c>
      <c r="P57" s="81">
        <f>$B$45*Tab_I_a!D57</f>
        <v>0.81288700520605528</v>
      </c>
      <c r="Q57" s="81">
        <f>Tab_I_a!S57</f>
        <v>1.7376339999999999</v>
      </c>
      <c r="R57" s="81">
        <f>SUM(Tab_I_a!T57:V57)</f>
        <v>0.43855100000000002</v>
      </c>
      <c r="S57" s="81">
        <f>Tab_I_a!C56*Capital_flows!S56+Capital_flows!Q56*Capital_flows!R56+N56-O56</f>
        <v>0.2698098074674834</v>
      </c>
      <c r="T57" s="82">
        <f>SUM(Tab_I_a!W57:Y57)</f>
        <v>0.273752</v>
      </c>
      <c r="U57" s="82">
        <f>Tab_I_a!B57-Capital_flows!S57</f>
        <v>0.12400119253251662</v>
      </c>
      <c r="V57" s="82">
        <f t="shared" si="4"/>
        <v>-3.9421925325165974E-3</v>
      </c>
      <c r="W57" s="83">
        <f t="shared" si="5"/>
        <v>-1.0010366730529612E-2</v>
      </c>
    </row>
    <row r="58" spans="1:23" x14ac:dyDescent="0.3">
      <c r="A58">
        <v>7</v>
      </c>
      <c r="B58" s="21">
        <f>Tab_I_b!$C$23*Tab_I_b!H58*(Tab_I_b!N58+Tab_I_b!O58)</f>
        <v>1.01568118265955E-2</v>
      </c>
      <c r="C58" s="71">
        <f t="shared" si="0"/>
        <v>6.4383577877082454E-3</v>
      </c>
      <c r="D58" s="71">
        <f>D57*Tab_I_b!C58*Tab_I_b!$C$25</f>
        <v>0.94702869296424363</v>
      </c>
      <c r="E58" s="71">
        <f>Tab_I_b!D58*$B$45</f>
        <v>0.94704949935600535</v>
      </c>
      <c r="F58" s="71">
        <f>Tab_I_b!S58</f>
        <v>1.733025</v>
      </c>
      <c r="G58" s="71">
        <f>SUM(Tab_I_b!T58:V58)</f>
        <v>0.50871900000000003</v>
      </c>
      <c r="H58" s="71">
        <f>Tab_I_b!C57*Capital_flows!H57+Capital_flows!F57*Capital_flows!G57+Capital_flows!C57-Capital_flows!D57</f>
        <v>0.3105043401716846</v>
      </c>
      <c r="I58" s="71">
        <f>SUM(Tab_I_b!W58:Y58)</f>
        <v>0.317189</v>
      </c>
      <c r="J58" s="71">
        <f>Tab_I_b!B58-Capital_flows!H58</f>
        <v>0.14539065982831539</v>
      </c>
      <c r="K58" s="73">
        <f t="shared" si="1"/>
        <v>-6.684659828315398E-3</v>
      </c>
      <c r="L58" s="76">
        <f t="shared" si="2"/>
        <v>-1.466271801251472E-2</v>
      </c>
      <c r="M58" s="81">
        <f>Tab_I_a!$C$23*Tab_I_a!H58*(Tab_I_a!N58+Tab_I_a!O58)</f>
        <v>0</v>
      </c>
      <c r="N58" s="81">
        <f t="shared" si="3"/>
        <v>0</v>
      </c>
      <c r="O58" s="81">
        <f>O57*Tab_I_a!C58*Tab_I_a!$C$25</f>
        <v>0.93843522016084424</v>
      </c>
      <c r="P58" s="81">
        <f>$B$45*Tab_I_a!D58</f>
        <v>0.93845585333153159</v>
      </c>
      <c r="Q58" s="81">
        <f>Tab_I_a!S58</f>
        <v>1.7293559999999999</v>
      </c>
      <c r="R58" s="81">
        <f>SUM(Tab_I_a!T58:V58)</f>
        <v>0.50871900000000003</v>
      </c>
      <c r="S58" s="81">
        <f>Tab_I_a!C57*Capital_flows!S57+Capital_flows!Q57*Capital_flows!R57+N57-O57</f>
        <v>0.31169450476072758</v>
      </c>
      <c r="T58" s="82">
        <f>SUM(Tab_I_a!W58:Y58)</f>
        <v>0.31622699999999998</v>
      </c>
      <c r="U58" s="82">
        <f>Tab_I_a!B58-Capital_flows!S58</f>
        <v>0.14321949523927241</v>
      </c>
      <c r="V58" s="82">
        <f t="shared" si="4"/>
        <v>-4.5324952392724049E-3</v>
      </c>
      <c r="W58" s="83">
        <f t="shared" si="5"/>
        <v>-9.9634111926043285E-3</v>
      </c>
    </row>
    <row r="59" spans="1:23" x14ac:dyDescent="0.3">
      <c r="A59">
        <v>8</v>
      </c>
      <c r="B59" s="21">
        <f>Tab_I_b!$C$23*Tab_I_b!H59*(Tab_I_b!N59+Tab_I_b!O59)</f>
        <v>1.19661404202975E-2</v>
      </c>
      <c r="C59" s="71">
        <f t="shared" si="0"/>
        <v>7.5852831261576025E-3</v>
      </c>
      <c r="D59" s="71">
        <f>D58*Tab_I_b!C59*Tab_I_b!$C$25</f>
        <v>1.0963714084564282</v>
      </c>
      <c r="E59" s="71">
        <f>Tab_I_b!D59*$B$45</f>
        <v>1.0963995848686492</v>
      </c>
      <c r="F59" s="71">
        <f>Tab_I_b!S59</f>
        <v>1.729474</v>
      </c>
      <c r="G59" s="71">
        <f>SUM(Tab_I_b!T59:V59)</f>
        <v>0.59011400000000003</v>
      </c>
      <c r="H59" s="71">
        <f>Tab_I_b!C58*Capital_flows!H58+Capital_flows!F58*Capital_flows!G58+Capital_flows!C58-Capital_flows!D58</f>
        <v>0.35917587402972539</v>
      </c>
      <c r="I59" s="71">
        <f>SUM(Tab_I_b!W59:Y59)</f>
        <v>0.36733699999999997</v>
      </c>
      <c r="J59" s="71">
        <f>Tab_I_b!B59-Capital_flows!H59</f>
        <v>0.16875512597027464</v>
      </c>
      <c r="K59" s="73">
        <f t="shared" si="1"/>
        <v>-8.1611259702745742E-3</v>
      </c>
      <c r="L59" s="76">
        <f t="shared" si="2"/>
        <v>-1.5458698144785159E-2</v>
      </c>
      <c r="M59" s="81">
        <f>Tab_I_a!$C$23*Tab_I_a!H59*(Tab_I_a!N59+Tab_I_a!O59)</f>
        <v>0</v>
      </c>
      <c r="N59" s="81">
        <f t="shared" si="3"/>
        <v>0</v>
      </c>
      <c r="O59" s="81">
        <f>O58*Tab_I_a!C59*Tab_I_a!$C$25</f>
        <v>1.0826179055512637</v>
      </c>
      <c r="P59" s="81">
        <f>$B$45*Tab_I_a!D59</f>
        <v>1.0826425325945945</v>
      </c>
      <c r="Q59" s="81">
        <f>Tab_I_a!S59</f>
        <v>1.7198789999999999</v>
      </c>
      <c r="R59" s="81">
        <f>SUM(Tab_I_a!T59:V59)</f>
        <v>0.59011499999999995</v>
      </c>
      <c r="S59" s="81">
        <f>Tab_I_a!C58*Capital_flows!S58+Capital_flows!Q58*Capital_flows!R58+N58-O58</f>
        <v>0.35987407832550844</v>
      </c>
      <c r="T59" s="82">
        <f>SUM(Tab_I_a!W59:Y59)</f>
        <v>0.36507699999999998</v>
      </c>
      <c r="U59" s="82">
        <f>Tab_I_a!B59-Capital_flows!S59</f>
        <v>0.16531292167449152</v>
      </c>
      <c r="V59" s="82">
        <f t="shared" si="4"/>
        <v>-5.2029216744915452E-3</v>
      </c>
      <c r="W59" s="83">
        <f t="shared" si="5"/>
        <v>-9.9067982918304258E-3</v>
      </c>
    </row>
    <row r="60" spans="1:23" x14ac:dyDescent="0.3">
      <c r="A60">
        <v>9</v>
      </c>
      <c r="B60" s="21">
        <f>Tab_I_b!$C$23*Tab_I_b!H60*(Tab_I_b!N60+Tab_I_b!O60)</f>
        <v>1.4005756918499998E-2</v>
      </c>
      <c r="C60" s="71">
        <f t="shared" si="0"/>
        <v>8.8781869417776625E-3</v>
      </c>
      <c r="D60" s="71">
        <f>D59*Tab_I_b!C60*Tab_I_b!$C$25</f>
        <v>1.2691923063046218</v>
      </c>
      <c r="E60" s="71">
        <f>Tab_I_b!D60*$B$45</f>
        <v>1.2692296685814302</v>
      </c>
      <c r="F60" s="71">
        <f>Tab_I_b!S60</f>
        <v>1.725902</v>
      </c>
      <c r="G60" s="71">
        <f>SUM(Tab_I_b!T60:V60)</f>
        <v>0.68453299999999995</v>
      </c>
      <c r="H60" s="71">
        <f>Tab_I_b!C59*Capital_flows!H59+Capital_flows!F59*Capital_flows!G59+Capital_flows!C59-Capital_flows!D59</f>
        <v>0.41546010233255104</v>
      </c>
      <c r="I60" s="71">
        <f>SUM(Tab_I_b!W60:Y60)</f>
        <v>0.42541600000000002</v>
      </c>
      <c r="J60" s="71">
        <f>Tab_I_b!B60-Capital_flows!H60</f>
        <v>0.19588889766744899</v>
      </c>
      <c r="K60" s="73">
        <f t="shared" si="1"/>
        <v>-9.9558976674489763E-3</v>
      </c>
      <c r="L60" s="76">
        <f t="shared" si="2"/>
        <v>-1.628512955357574E-2</v>
      </c>
      <c r="M60" s="81">
        <f>Tab_I_a!$C$23*Tab_I_a!H60*(Tab_I_a!N60+Tab_I_a!O60)</f>
        <v>0</v>
      </c>
      <c r="N60" s="81">
        <f t="shared" si="3"/>
        <v>0</v>
      </c>
      <c r="O60" s="81">
        <f>O59*Tab_I_a!C60*Tab_I_a!$C$25</f>
        <v>1.2479068756861751</v>
      </c>
      <c r="P60" s="81">
        <f>$B$45*Tab_I_a!D60</f>
        <v>1.2479360838355449</v>
      </c>
      <c r="Q60" s="81">
        <f>Tab_I_a!S60</f>
        <v>1.70902</v>
      </c>
      <c r="R60" s="81">
        <f>SUM(Tab_I_a!T60:V60)</f>
        <v>0.68453300000000006</v>
      </c>
      <c r="S60" s="81">
        <f>Tab_I_a!C59*Capital_flows!S59+Capital_flows!Q59*Capital_flows!R59+N59-O59</f>
        <v>0.41521092064599463</v>
      </c>
      <c r="T60" s="82">
        <f>SUM(Tab_I_a!W60:Y60)</f>
        <v>0.42116900000000002</v>
      </c>
      <c r="U60" s="82">
        <f>Tab_I_a!B60-Capital_flows!S60</f>
        <v>0.19066907935400534</v>
      </c>
      <c r="V60" s="82">
        <f t="shared" si="4"/>
        <v>-5.9580793540053856E-3</v>
      </c>
      <c r="W60" s="83">
        <f t="shared" si="5"/>
        <v>-9.8337613950045984E-3</v>
      </c>
    </row>
    <row r="61" spans="1:23" x14ac:dyDescent="0.3">
      <c r="A61">
        <v>10</v>
      </c>
      <c r="B61" s="21">
        <f>Tab_I_b!$C$23*Tab_I_b!H61*(Tab_I_b!N61+Tab_I_b!O61)</f>
        <v>1.6318240483203E-2</v>
      </c>
      <c r="C61" s="71">
        <f t="shared" si="0"/>
        <v>1.03440599757515E-2</v>
      </c>
      <c r="D61" s="71">
        <f>D60*Tab_I_b!C61*Tab_I_b!$C$25</f>
        <v>1.4691851078066804</v>
      </c>
      <c r="E61" s="71">
        <f>Tab_I_b!D61*$B$45</f>
        <v>1.4692288893862051</v>
      </c>
      <c r="F61" s="71">
        <f>Tab_I_b!S61</f>
        <v>1.722321</v>
      </c>
      <c r="G61" s="71">
        <f>SUM(Tab_I_b!T61:V61)</f>
        <v>0.79405799999999993</v>
      </c>
      <c r="H61" s="71">
        <f>Tab_I_b!C60*Capital_flows!H60+Capital_flows!F60*Capital_flows!G60+Capital_flows!C60-Capital_flows!D60</f>
        <v>0.48054144403434496</v>
      </c>
      <c r="I61" s="71">
        <f>SUM(Tab_I_b!W61:Y61)</f>
        <v>0.49267500000000003</v>
      </c>
      <c r="J61" s="71">
        <f>Tab_I_b!B61-Capital_flows!H61</f>
        <v>0.22740355596565509</v>
      </c>
      <c r="K61" s="73">
        <f t="shared" si="1"/>
        <v>-1.2133555965655074E-2</v>
      </c>
      <c r="L61" s="76">
        <f t="shared" si="2"/>
        <v>-1.7139122340937604E-2</v>
      </c>
      <c r="M61" s="81">
        <f>Tab_I_a!$C$23*Tab_I_a!H61*(Tab_I_a!N61+Tab_I_a!O61)</f>
        <v>0</v>
      </c>
      <c r="N61" s="81">
        <f t="shared" si="3"/>
        <v>0</v>
      </c>
      <c r="O61" s="81">
        <f>O60*Tab_I_a!C61*Tab_I_a!$C$25</f>
        <v>1.4370463161950964</v>
      </c>
      <c r="P61" s="81">
        <f>$B$45*Tab_I_a!D61</f>
        <v>1.4370768119170445</v>
      </c>
      <c r="Q61" s="81">
        <f>Tab_I_a!S61</f>
        <v>1.6965939999999999</v>
      </c>
      <c r="R61" s="81">
        <f>SUM(Tab_I_a!T61:V61)</f>
        <v>0.79405899999999996</v>
      </c>
      <c r="S61" s="81">
        <f>Tab_I_a!C60*Capital_flows!S60+Capital_flows!Q60*Capital_flows!R60+N60-O60</f>
        <v>0.47866401693165628</v>
      </c>
      <c r="T61" s="82">
        <f>SUM(Tab_I_a!W61:Y61)</f>
        <v>0.48547400000000002</v>
      </c>
      <c r="U61" s="82">
        <f>Tab_I_a!B61-Capital_flows!S61</f>
        <v>0.21972198306834367</v>
      </c>
      <c r="V61" s="82">
        <f t="shared" si="4"/>
        <v>-6.809983068343739E-3</v>
      </c>
      <c r="W61" s="83">
        <f t="shared" si="5"/>
        <v>-9.7510303304243484E-3</v>
      </c>
    </row>
    <row r="62" spans="1:23" x14ac:dyDescent="0.3">
      <c r="A62">
        <v>11</v>
      </c>
      <c r="B62" s="21">
        <f>Tab_I_b!$C$23*Tab_I_b!H62*(Tab_I_b!N62+Tab_I_b!O62)</f>
        <v>1.8910614235356001E-2</v>
      </c>
      <c r="C62" s="71">
        <f t="shared" si="0"/>
        <v>1.1987354153174428E-2</v>
      </c>
      <c r="D62" s="71">
        <f>D61*Tab_I_b!C62*Tab_I_b!$C$25</f>
        <v>1.7006248028132502</v>
      </c>
      <c r="E62" s="71">
        <f>Tab_I_b!D62*$B$45</f>
        <v>1.7006867822503631</v>
      </c>
      <c r="F62" s="71">
        <f>Tab_I_b!S62</f>
        <v>1.718753</v>
      </c>
      <c r="G62" s="71">
        <f>SUM(Tab_I_b!T62:V62)</f>
        <v>0.92110800000000004</v>
      </c>
      <c r="H62" s="71">
        <f>Tab_I_b!C61*Capital_flows!H61+Capital_flows!F61*Capital_flows!G61+Capital_flows!C61-Capital_flows!D61</f>
        <v>0.55580194269267436</v>
      </c>
      <c r="I62" s="71">
        <f>SUM(Tab_I_b!W62:Y62)</f>
        <v>0.57057399999999991</v>
      </c>
      <c r="J62" s="71">
        <f>Tab_I_b!B62-Capital_flows!H62</f>
        <v>0.26400705730732565</v>
      </c>
      <c r="K62" s="73">
        <f t="shared" si="1"/>
        <v>-1.4772057307325559E-2</v>
      </c>
      <c r="L62" s="76">
        <f t="shared" si="2"/>
        <v>-1.8018901118828361E-2</v>
      </c>
      <c r="M62" s="81">
        <f>Tab_I_a!$C$23*Tab_I_a!H62*(Tab_I_a!N62+Tab_I_a!O62)</f>
        <v>0</v>
      </c>
      <c r="N62" s="81">
        <f t="shared" si="3"/>
        <v>0</v>
      </c>
      <c r="O62" s="81">
        <f>O61*Tab_I_a!C62*Tab_I_a!$C$25</f>
        <v>1.653026714555961</v>
      </c>
      <c r="P62" s="81">
        <f>$B$45*Tab_I_a!D62</f>
        <v>1.6530722500128316</v>
      </c>
      <c r="Q62" s="81">
        <f>Tab_I_a!S62</f>
        <v>1.6824079999999999</v>
      </c>
      <c r="R62" s="81">
        <f>SUM(Tab_I_a!T62:V62)</f>
        <v>0.92110700000000001</v>
      </c>
      <c r="S62" s="81">
        <f>Tab_I_a!C61*Capital_flows!S61+Capital_flows!Q61*Capital_flows!R61+N61-O61</f>
        <v>0.55129593633001051</v>
      </c>
      <c r="T62" s="82">
        <f>SUM(Tab_I_a!W62:Y62)</f>
        <v>0.55906100000000003</v>
      </c>
      <c r="U62" s="82">
        <f>Tab_I_a!B62-Capital_flows!S62</f>
        <v>0.25294806366998945</v>
      </c>
      <c r="V62" s="82">
        <f t="shared" si="4"/>
        <v>-7.7650636699895248E-3</v>
      </c>
      <c r="W62" s="83">
        <f t="shared" si="5"/>
        <v>-9.6551092330058111E-3</v>
      </c>
    </row>
    <row r="63" spans="1:23" x14ac:dyDescent="0.3">
      <c r="A63">
        <v>12</v>
      </c>
      <c r="B63" s="21">
        <f>Tab_I_b!$C$23*Tab_I_b!H63*(Tab_I_b!N63+Tab_I_b!O63)</f>
        <v>2.1814645589603998E-2</v>
      </c>
      <c r="C63" s="71">
        <f t="shared" si="0"/>
        <v>1.3828206696726837E-2</v>
      </c>
      <c r="D63" s="71">
        <f>D62*Tab_I_b!C63*Tab_I_b!$C$25</f>
        <v>1.9684747813479175</v>
      </c>
      <c r="E63" s="71">
        <f>Tab_I_b!D63*$B$45</f>
        <v>1.9685599117697179</v>
      </c>
      <c r="F63" s="71">
        <f>Tab_I_b!S63</f>
        <v>1.7152099999999999</v>
      </c>
      <c r="G63" s="71">
        <f>SUM(Tab_I_b!T63:V63)</f>
        <v>1.0684850000000001</v>
      </c>
      <c r="H63" s="71">
        <f>Tab_I_b!C62*Capital_flows!H62+Capital_flows!F62*Capital_flows!G62+Capital_flows!C62-Capital_flows!D62</f>
        <v>0.64284419988008579</v>
      </c>
      <c r="I63" s="71">
        <f>SUM(Tab_I_b!W63:Y63)</f>
        <v>0.66079600000000005</v>
      </c>
      <c r="J63" s="71">
        <f>Tab_I_b!B63-Capital_flows!H63</f>
        <v>0.30651280011991422</v>
      </c>
      <c r="K63" s="73">
        <f t="shared" si="1"/>
        <v>-1.7951800119914263E-2</v>
      </c>
      <c r="L63" s="76">
        <f t="shared" si="2"/>
        <v>-1.8909430403856783E-2</v>
      </c>
      <c r="M63" s="81">
        <f>Tab_I_a!$C$23*Tab_I_a!H63*(Tab_I_a!N63+Tab_I_a!O63)</f>
        <v>0</v>
      </c>
      <c r="N63" s="81">
        <f t="shared" si="3"/>
        <v>0</v>
      </c>
      <c r="O63" s="81">
        <f>O62*Tab_I_a!C63*Tab_I_a!$C$25</f>
        <v>1.8990873776869619</v>
      </c>
      <c r="P63" s="81">
        <f>$B$45*Tab_I_a!D63</f>
        <v>1.8991353847513923</v>
      </c>
      <c r="Q63" s="81">
        <f>Tab_I_a!S63</f>
        <v>1.6662440000000001</v>
      </c>
      <c r="R63" s="81">
        <f>SUM(Tab_I_a!T63:V63)</f>
        <v>1.0684850000000001</v>
      </c>
      <c r="S63" s="81">
        <f>Tab_I_a!C62*Capital_flows!S62+Capital_flows!Q62*Capital_flows!R62+N62-O62</f>
        <v>0.63426959762337609</v>
      </c>
      <c r="T63" s="82">
        <f>SUM(Tab_I_a!W63:Y63)</f>
        <v>0.64309000000000005</v>
      </c>
      <c r="U63" s="82">
        <f>Tab_I_a!B63-Capital_flows!S63</f>
        <v>0.29085240237662391</v>
      </c>
      <c r="V63" s="82">
        <f t="shared" si="4"/>
        <v>-8.8204023766239592E-3</v>
      </c>
      <c r="W63" s="83">
        <f t="shared" si="5"/>
        <v>-9.5343126383590042E-3</v>
      </c>
    </row>
    <row r="64" spans="1:23" x14ac:dyDescent="0.3">
      <c r="A64">
        <v>13</v>
      </c>
      <c r="B64" s="21">
        <f>Tab_I_b!$C$23*Tab_I_b!H64*(Tab_I_b!N64+Tab_I_b!O64)</f>
        <v>2.50856366442E-2</v>
      </c>
      <c r="C64" s="71">
        <f t="shared" si="0"/>
        <v>1.5901673360226232E-2</v>
      </c>
      <c r="D64" s="71">
        <f>D63*Tab_I_b!C64*Tab_I_b!$C$25</f>
        <v>2.2784893784689628</v>
      </c>
      <c r="E64" s="71">
        <f>Tab_I_b!D64*$B$45</f>
        <v>2.2785961159806694</v>
      </c>
      <c r="F64" s="71">
        <f>Tab_I_b!S64</f>
        <v>1.7117100000000001</v>
      </c>
      <c r="G64" s="71">
        <f>SUM(Tab_I_b!T64:V64)</f>
        <v>1.2394430000000001</v>
      </c>
      <c r="H64" s="71">
        <f>Tab_I_b!C63*Capital_flows!H63+Capital_flows!F63*Capital_flows!G63+Capital_flows!C63-Capital_flows!D63</f>
        <v>0.7435254420841626</v>
      </c>
      <c r="I64" s="71">
        <f>SUM(Tab_I_b!W64:Y64)</f>
        <v>0.76530000000000009</v>
      </c>
      <c r="J64" s="71">
        <f>Tab_I_b!B64-Capital_flows!H64</f>
        <v>0.35587055791583744</v>
      </c>
      <c r="K64" s="73">
        <f t="shared" si="1"/>
        <v>-2.1774557915837489E-2</v>
      </c>
      <c r="L64" s="76">
        <f t="shared" si="2"/>
        <v>-1.9805927905720493E-2</v>
      </c>
      <c r="M64" s="81">
        <f>Tab_I_a!$C$23*Tab_I_a!H64*(Tab_I_a!N64+Tab_I_a!O64)</f>
        <v>0</v>
      </c>
      <c r="N64" s="81">
        <f t="shared" si="3"/>
        <v>0</v>
      </c>
      <c r="O64" s="81">
        <f>O63*Tab_I_a!C64*Tab_I_a!$C$25</f>
        <v>2.1786617438184703</v>
      </c>
      <c r="P64" s="81">
        <f>$B$45*Tab_I_a!D64</f>
        <v>2.1787318549825931</v>
      </c>
      <c r="Q64" s="81">
        <f>Tab_I_a!S64</f>
        <v>1.647891</v>
      </c>
      <c r="R64" s="81">
        <f>SUM(Tab_I_a!T64:V64)</f>
        <v>1.2394419999999999</v>
      </c>
      <c r="S64" s="81">
        <f>Tab_I_a!C63*Capital_flows!S63+Capital_flows!Q63*Capital_flows!R63+N63-O63</f>
        <v>0.72884190314836284</v>
      </c>
      <c r="T64" s="82">
        <f>SUM(Tab_I_a!W64:Y64)</f>
        <v>0.73882599999999998</v>
      </c>
      <c r="U64" s="82">
        <f>Tab_I_a!B64-Capital_flows!S64</f>
        <v>0.33400109685163715</v>
      </c>
      <c r="V64" s="82">
        <f t="shared" si="4"/>
        <v>-9.9840968516371476E-3</v>
      </c>
      <c r="W64" s="83">
        <f t="shared" si="5"/>
        <v>-9.3937645086218258E-3</v>
      </c>
    </row>
    <row r="65" spans="1:23" x14ac:dyDescent="0.3">
      <c r="A65">
        <v>14</v>
      </c>
      <c r="B65" s="21">
        <f>Tab_I_b!$C$23*Tab_I_b!H65*(Tab_I_b!N65+Tab_I_b!O65)</f>
        <v>2.8708891421242506E-2</v>
      </c>
      <c r="C65" s="71">
        <f t="shared" si="0"/>
        <v>1.8198438428723328E-2</v>
      </c>
      <c r="D65" s="71">
        <f>D64*Tab_I_b!C65*Tab_I_b!$C$25</f>
        <v>2.637332014116569</v>
      </c>
      <c r="E65" s="71">
        <f>Tab_I_b!D65*$B$45</f>
        <v>2.6374643029684406</v>
      </c>
      <c r="F65" s="71">
        <f>Tab_I_b!S65</f>
        <v>1.708272</v>
      </c>
      <c r="G65" s="71">
        <f>SUM(Tab_I_b!T65:V65)</f>
        <v>1.4377530000000001</v>
      </c>
      <c r="H65" s="71">
        <f>Tab_I_b!C64*Capital_flows!H64+Capital_flows!F64*Capital_flows!G64+Capital_flows!C64-Capital_flows!D64</f>
        <v>0.86001805964229705</v>
      </c>
      <c r="I65" s="71">
        <f>SUM(Tab_I_b!W65:Y65)</f>
        <v>0.88635900000000001</v>
      </c>
      <c r="J65" s="71">
        <f>Tab_I_b!B65-Capital_flows!H65</f>
        <v>0.41316694035770296</v>
      </c>
      <c r="K65" s="73">
        <f t="shared" si="1"/>
        <v>-2.6340940357702958E-2</v>
      </c>
      <c r="L65" s="76">
        <f t="shared" si="2"/>
        <v>-2.0689012482634463E-2</v>
      </c>
      <c r="M65" s="81">
        <f>Tab_I_a!$C$23*Tab_I_a!H65*(Tab_I_a!N65+Tab_I_a!O65)</f>
        <v>0</v>
      </c>
      <c r="N65" s="81">
        <f t="shared" si="3"/>
        <v>0</v>
      </c>
      <c r="O65" s="81">
        <f>O64*Tab_I_a!C65*Tab_I_a!$C$25</f>
        <v>2.4953684745368911</v>
      </c>
      <c r="P65" s="81">
        <f>$B$45*Tab_I_a!D65</f>
        <v>2.4954501551694435</v>
      </c>
      <c r="Q65" s="81">
        <f>Tab_I_a!S65</f>
        <v>1.6271089999999999</v>
      </c>
      <c r="R65" s="81">
        <f>SUM(Tab_I_a!T65:V65)</f>
        <v>1.4377529999999998</v>
      </c>
      <c r="S65" s="81">
        <f>Tab_I_a!C64*Capital_flows!S64+Capital_flows!Q64*Capital_flows!R64+N64-O64</f>
        <v>0.83636292014567326</v>
      </c>
      <c r="T65" s="82">
        <f>SUM(Tab_I_a!W65:Y65)</f>
        <v>0.84760100000000005</v>
      </c>
      <c r="U65" s="82">
        <f>Tab_I_a!B65-Capital_flows!S65</f>
        <v>0.38295807985432684</v>
      </c>
      <c r="V65" s="82">
        <f t="shared" si="4"/>
        <v>-1.1238079854326788E-2</v>
      </c>
      <c r="W65" s="83">
        <f t="shared" si="5"/>
        <v>-9.2166704701442739E-3</v>
      </c>
    </row>
    <row r="66" spans="1:23" x14ac:dyDescent="0.3">
      <c r="A66">
        <v>15</v>
      </c>
      <c r="B66" s="21">
        <f>Tab_I_b!$C$23*Tab_I_b!H66*(Tab_I_b!N66+Tab_I_b!O66)</f>
        <v>3.2751502068274506E-2</v>
      </c>
      <c r="C66" s="71">
        <f t="shared" si="0"/>
        <v>2.0761031315778427E-2</v>
      </c>
      <c r="D66" s="71">
        <f>D65*Tab_I_b!C66*Tab_I_b!$C$25</f>
        <v>3.0527301160965568</v>
      </c>
      <c r="E66" s="71">
        <f>Tab_I_b!D66*$B$45</f>
        <v>3.0528842474753133</v>
      </c>
      <c r="F66" s="71">
        <f>Tab_I_b!S66</f>
        <v>1.704909</v>
      </c>
      <c r="G66" s="71">
        <f>SUM(Tab_I_b!T66:V66)</f>
        <v>1.667794</v>
      </c>
      <c r="H66" s="71">
        <f>Tab_I_b!C65*Capital_flows!H65+Capital_flows!F65*Capital_flows!G65+Capital_flows!C65-Capital_flows!D65</f>
        <v>0.99481891160114344</v>
      </c>
      <c r="I66" s="71">
        <f>SUM(Tab_I_b!W66:Y66)</f>
        <v>1.026605</v>
      </c>
      <c r="J66" s="71">
        <f>Tab_I_b!B66-Capital_flows!H66</f>
        <v>0.47968308839885654</v>
      </c>
      <c r="K66" s="73">
        <f t="shared" si="1"/>
        <v>-3.1786088398856549E-2</v>
      </c>
      <c r="L66" s="76">
        <f t="shared" si="2"/>
        <v>-2.1557168724665378E-2</v>
      </c>
      <c r="M66" s="81">
        <f>Tab_I_a!$C$23*Tab_I_a!H66*(Tab_I_a!N66+Tab_I_a!O66)</f>
        <v>0</v>
      </c>
      <c r="N66" s="81">
        <f t="shared" si="3"/>
        <v>0</v>
      </c>
      <c r="O66" s="81">
        <f>O65*Tab_I_a!C66*Tab_I_a!$C$25</f>
        <v>2.8529116312185852</v>
      </c>
      <c r="P66" s="81">
        <f>$B$45*Tab_I_a!D66</f>
        <v>2.853024540671905</v>
      </c>
      <c r="Q66" s="81">
        <f>Tab_I_a!S66</f>
        <v>1.6036710000000001</v>
      </c>
      <c r="R66" s="81">
        <f>SUM(Tab_I_a!T66:V66)</f>
        <v>1.667794</v>
      </c>
      <c r="S66" s="81">
        <f>Tab_I_a!C65*Capital_flows!S65+Capital_flows!Q65*Capital_flows!R65+N65-O65</f>
        <v>0.95824934463790035</v>
      </c>
      <c r="T66" s="82">
        <f>SUM(Tab_I_a!W66:Y66)</f>
        <v>0.97083000000000008</v>
      </c>
      <c r="U66" s="82">
        <f>Tab_I_a!B66-Capital_flows!S66</f>
        <v>0.43834065536209965</v>
      </c>
      <c r="V66" s="82">
        <f t="shared" si="4"/>
        <v>-1.2580655362099735E-2</v>
      </c>
      <c r="W66" s="83">
        <f t="shared" si="5"/>
        <v>-9.0081236168809281E-3</v>
      </c>
    </row>
    <row r="67" spans="1:23" x14ac:dyDescent="0.3">
      <c r="A67">
        <v>16</v>
      </c>
      <c r="B67" s="21">
        <f>Tab_I_b!$C$23*Tab_I_b!H67*(Tab_I_b!N67+Tab_I_b!O67)</f>
        <v>3.7208635072020005E-2</v>
      </c>
      <c r="C67" s="71">
        <f t="shared" si="0"/>
        <v>2.3586388078849937E-2</v>
      </c>
      <c r="D67" s="71">
        <f>D66*Tab_I_b!C67*Tab_I_b!$C$25</f>
        <v>3.5336297897147335</v>
      </c>
      <c r="E67" s="71">
        <f>Tab_I_b!D67*$B$45</f>
        <v>3.5338320443553783</v>
      </c>
      <c r="F67" s="71">
        <f>Tab_I_b!S67</f>
        <v>1.701635</v>
      </c>
      <c r="G67" s="71">
        <f>SUM(Tab_I_b!T67:V67)</f>
        <v>1.9346399999999999</v>
      </c>
      <c r="H67" s="71">
        <f>Tab_I_b!C66*Capital_flows!H66+Capital_flows!F66*Capital_flows!G66+Capital_flows!C66-Capital_flows!D66</f>
        <v>1.1508533006074488</v>
      </c>
      <c r="I67" s="71">
        <f>SUM(Tab_I_b!W67:Y67)</f>
        <v>1.1891</v>
      </c>
      <c r="J67" s="71">
        <f>Tab_I_b!B67-Capital_flows!H67</f>
        <v>0.55688069939255125</v>
      </c>
      <c r="K67" s="73">
        <f t="shared" si="1"/>
        <v>-3.8246699392551209E-2</v>
      </c>
      <c r="L67" s="76">
        <f t="shared" si="2"/>
        <v>-2.2396169071149961E-2</v>
      </c>
      <c r="M67" s="81">
        <f>Tab_I_a!$C$23*Tab_I_a!H67*(Tab_I_a!N67+Tab_I_a!O67)</f>
        <v>0</v>
      </c>
      <c r="N67" s="81">
        <f t="shared" si="3"/>
        <v>0</v>
      </c>
      <c r="O67" s="81">
        <f>O66*Tab_I_a!C67*Tab_I_a!$C$25</f>
        <v>3.2550253681763119</v>
      </c>
      <c r="P67" s="81">
        <f>$B$45*Tab_I_a!D67</f>
        <v>3.255164973367112</v>
      </c>
      <c r="Q67" s="81">
        <f>Tab_I_a!S67</f>
        <v>1.577339</v>
      </c>
      <c r="R67" s="81">
        <f>SUM(Tab_I_a!T67:V67)</f>
        <v>1.9346409999999998</v>
      </c>
      <c r="S67" s="81">
        <f>Tab_I_a!C66*Capital_flows!S66+Capital_flows!Q66*Capital_flows!R66+N66-O66</f>
        <v>1.0959765510444091</v>
      </c>
      <c r="T67" s="82">
        <f>SUM(Tab_I_a!W67:Y67)</f>
        <v>1.1099500000000002</v>
      </c>
      <c r="U67" s="82">
        <f>Tab_I_a!B67-Capital_flows!S67</f>
        <v>0.50073844895559105</v>
      </c>
      <c r="V67" s="82">
        <f t="shared" si="4"/>
        <v>-1.3973448955591161E-2</v>
      </c>
      <c r="W67" s="83">
        <f t="shared" si="5"/>
        <v>-8.7513732604698781E-3</v>
      </c>
    </row>
    <row r="68" spans="1:23" x14ac:dyDescent="0.3">
      <c r="A68">
        <v>17</v>
      </c>
      <c r="B68" s="21">
        <f>Tab_I_b!$C$23*Tab_I_b!H68*(Tab_I_b!N68+Tab_I_b!O68)</f>
        <v>4.2122828440223997E-2</v>
      </c>
      <c r="C68" s="71">
        <f t="shared" si="0"/>
        <v>2.6701473371621938E-2</v>
      </c>
      <c r="D68" s="71">
        <f>D67*Tab_I_b!C68*Tab_I_b!$C$25</f>
        <v>4.0904227855559832</v>
      </c>
      <c r="E68" s="71">
        <f>Tab_I_b!D68*$B$45</f>
        <v>4.0906726815808083</v>
      </c>
      <c r="F68" s="71">
        <f>Tab_I_b!S68</f>
        <v>1.698458</v>
      </c>
      <c r="G68" s="71">
        <f>SUM(Tab_I_b!T68:V68)</f>
        <v>2.2441839999999997</v>
      </c>
      <c r="H68" s="71">
        <f>Tab_I_b!C67*Capital_flows!H67+Capital_flows!F67*Capital_flows!G67+Capital_flows!C67-Capital_flows!D67</f>
        <v>1.3315039593156786</v>
      </c>
      <c r="I68" s="71">
        <f>SUM(Tab_I_b!W68:Y68)</f>
        <v>1.377378</v>
      </c>
      <c r="J68" s="71">
        <f>Tab_I_b!B68-Capital_flows!H68</f>
        <v>0.64644604068432154</v>
      </c>
      <c r="K68" s="73">
        <f t="shared" si="1"/>
        <v>-4.5874040684321438E-2</v>
      </c>
      <c r="L68" s="76">
        <f t="shared" si="2"/>
        <v>-2.319272008105434E-2</v>
      </c>
      <c r="M68" s="81">
        <f>Tab_I_a!$C$23*Tab_I_a!H68*(Tab_I_a!N68+Tab_I_a!O68)</f>
        <v>0</v>
      </c>
      <c r="N68" s="81">
        <f t="shared" si="3"/>
        <v>0</v>
      </c>
      <c r="O68" s="81">
        <f>O67*Tab_I_a!C68*Tab_I_a!$C$25</f>
        <v>3.705337168201805</v>
      </c>
      <c r="P68" s="81">
        <f>$B$45*Tab_I_a!D68</f>
        <v>3.7054863234994282</v>
      </c>
      <c r="Q68" s="81">
        <f>Tab_I_a!S68</f>
        <v>1.547893</v>
      </c>
      <c r="R68" s="81">
        <f>SUM(Tab_I_a!T68:V68)</f>
        <v>2.2441840000000002</v>
      </c>
      <c r="S68" s="81">
        <f>Tab_I_a!C67*Capital_flows!S67+Capital_flows!Q67*Capital_flows!R67+N67-O67</f>
        <v>1.2510309089902738</v>
      </c>
      <c r="T68" s="82">
        <f>SUM(Tab_I_a!W68:Y68)</f>
        <v>1.266411</v>
      </c>
      <c r="U68" s="82">
        <f>Tab_I_a!B68-Capital_flows!S68</f>
        <v>0.57075609100972624</v>
      </c>
      <c r="V68" s="82">
        <f t="shared" si="4"/>
        <v>-1.5380091009726149E-2</v>
      </c>
      <c r="W68" s="83">
        <f t="shared" si="5"/>
        <v>-8.4423102205286073E-3</v>
      </c>
    </row>
    <row r="69" spans="1:23" x14ac:dyDescent="0.3">
      <c r="A69">
        <v>18</v>
      </c>
      <c r="B69" s="21">
        <f>Tab_I_b!$C$23*Tab_I_b!H69*(Tab_I_b!N69+Tab_I_b!O69)</f>
        <v>4.7549423000952003E-2</v>
      </c>
      <c r="C69" s="71">
        <f t="shared" si="0"/>
        <v>3.0141367498567627E-2</v>
      </c>
      <c r="D69" s="71">
        <f>D68*Tab_I_b!C69*Tab_I_b!$C$25</f>
        <v>4.7351464211983556</v>
      </c>
      <c r="E69" s="71">
        <f>Tab_I_b!D69*$B$45</f>
        <v>4.7354661381254521</v>
      </c>
      <c r="F69" s="71">
        <f>Tab_I_b!S69</f>
        <v>1.69539</v>
      </c>
      <c r="G69" s="71">
        <f>SUM(Tab_I_b!T69:V69)</f>
        <v>2.6032520000000003</v>
      </c>
      <c r="H69" s="71">
        <f>Tab_I_b!C68*Capital_flows!H68+Capital_flows!F68*Capital_flows!G68+Capital_flows!C68-Capital_flows!D68</f>
        <v>1.540713158044885</v>
      </c>
      <c r="I69" s="71">
        <f>SUM(Tab_I_b!W69:Y69)</f>
        <v>1.5955589999999999</v>
      </c>
      <c r="J69" s="71">
        <f>Tab_I_b!B69-Capital_flows!H69</f>
        <v>0.75034184195511511</v>
      </c>
      <c r="K69" s="73">
        <f t="shared" si="1"/>
        <v>-5.4845841955114993E-2</v>
      </c>
      <c r="L69" s="76">
        <f t="shared" si="2"/>
        <v>-2.3939120603876814E-2</v>
      </c>
      <c r="M69" s="81">
        <f>Tab_I_a!$C$23*Tab_I_a!H69*(Tab_I_a!N69+Tab_I_a!O69)</f>
        <v>0</v>
      </c>
      <c r="N69" s="81">
        <f t="shared" si="3"/>
        <v>0</v>
      </c>
      <c r="O69" s="81">
        <f>O68*Tab_I_a!C69*Tab_I_a!$C$25</f>
        <v>4.2072017126634274</v>
      </c>
      <c r="P69" s="81">
        <f>$B$45*Tab_I_a!D69</f>
        <v>4.2073987019579766</v>
      </c>
      <c r="Q69" s="81">
        <f>Tab_I_a!S69</f>
        <v>1.5151349999999999</v>
      </c>
      <c r="R69" s="81">
        <f>SUM(Tab_I_a!T69:V69)</f>
        <v>2.6032519999999999</v>
      </c>
      <c r="S69" s="81">
        <f>Tab_I_a!C68*Capital_flows!S68+Capital_flows!Q68*Capital_flows!R68+N68-O68</f>
        <v>1.4248732828078556</v>
      </c>
      <c r="T69" s="82">
        <f>SUM(Tab_I_a!W69:Y69)</f>
        <v>1.441638</v>
      </c>
      <c r="U69" s="82">
        <f>Tab_I_a!B69-Capital_flows!S69</f>
        <v>0.64897971719214453</v>
      </c>
      <c r="V69" s="82">
        <f t="shared" si="4"/>
        <v>-1.6764717192144341E-2</v>
      </c>
      <c r="W69" s="83">
        <f t="shared" si="5"/>
        <v>-8.0838502980415394E-3</v>
      </c>
    </row>
    <row r="70" spans="1:23" x14ac:dyDescent="0.3">
      <c r="A70">
        <v>19</v>
      </c>
      <c r="B70" s="21">
        <f>Tab_I_b!$C$23*Tab_I_b!H70*(Tab_I_b!N70+Tab_I_b!O70)</f>
        <v>5.35253255884185E-2</v>
      </c>
      <c r="C70" s="71">
        <f t="shared" si="0"/>
        <v>3.3929465537546201E-2</v>
      </c>
      <c r="D70" s="71">
        <f>D69*Tab_I_b!C70*Tab_I_b!$C$25</f>
        <v>5.4817709040248541</v>
      </c>
      <c r="E70" s="71">
        <f>Tab_I_b!D70*$B$45</f>
        <v>5.482161037727928</v>
      </c>
      <c r="F70" s="71">
        <f>Tab_I_b!S70</f>
        <v>1.6924360000000001</v>
      </c>
      <c r="G70" s="71">
        <f>SUM(Tab_I_b!T70:V70)</f>
        <v>3.0197719999999997</v>
      </c>
      <c r="H70" s="71">
        <f>Tab_I_b!C69*Capital_flows!H69+Capital_flows!F69*Capital_flows!G69+Capital_flows!C69-Capital_flows!D69</f>
        <v>1.7830772147560694</v>
      </c>
      <c r="I70" s="71">
        <f>SUM(Tab_I_b!W70:Y70)</f>
        <v>1.848403</v>
      </c>
      <c r="J70" s="71">
        <f>Tab_I_b!B70-Capital_flows!H70</f>
        <v>0.87079678524393067</v>
      </c>
      <c r="K70" s="73">
        <f t="shared" si="1"/>
        <v>-6.5325785243930623E-2</v>
      </c>
      <c r="L70" s="76">
        <f t="shared" si="2"/>
        <v>-2.4615254998515614E-2</v>
      </c>
      <c r="M70" s="81">
        <f>Tab_I_a!$C$23*Tab_I_a!H70*(Tab_I_a!N70+Tab_I_a!O70)</f>
        <v>0</v>
      </c>
      <c r="N70" s="81">
        <f t="shared" si="3"/>
        <v>0</v>
      </c>
      <c r="O70" s="81">
        <f>O69*Tab_I_a!C70*Tab_I_a!$C$25</f>
        <v>4.7635924237892766</v>
      </c>
      <c r="P70" s="81">
        <f>$B$45*Tab_I_a!D70</f>
        <v>4.7638194089802886</v>
      </c>
      <c r="Q70" s="81">
        <f>Tab_I_a!S70</f>
        <v>1.47889</v>
      </c>
      <c r="R70" s="81">
        <f>SUM(Tab_I_a!T70:V70)</f>
        <v>3.0197729999999998</v>
      </c>
      <c r="S70" s="81">
        <f>Tab_I_a!C69*Capital_flows!S69+Capital_flows!Q69*Capital_flows!R69+N69-O69</f>
        <v>1.6189038012143415</v>
      </c>
      <c r="T70" s="82">
        <f>SUM(Tab_I_a!W70:Y70)</f>
        <v>1.6369259999999999</v>
      </c>
      <c r="U70" s="82">
        <f>Tab_I_a!B70-Capital_flows!S70</f>
        <v>0.73587119878565854</v>
      </c>
      <c r="V70" s="82">
        <f t="shared" si="4"/>
        <v>-1.8022198785658361E-2</v>
      </c>
      <c r="W70" s="83">
        <f t="shared" si="5"/>
        <v>-7.6534695610656475E-3</v>
      </c>
    </row>
    <row r="71" spans="1:23" x14ac:dyDescent="0.3">
      <c r="A71">
        <v>20</v>
      </c>
      <c r="B71" s="21">
        <f>Tab_I_b!$C$23*Tab_I_b!H71*(Tab_I_b!N71+Tab_I_b!O71)</f>
        <v>6.0094814241795004E-2</v>
      </c>
      <c r="C71" s="71">
        <f t="shared" si="0"/>
        <v>3.8093835140414499E-2</v>
      </c>
      <c r="D71" s="71">
        <f>D70*Tab_I_b!C71*Tab_I_b!$C$25</f>
        <v>6.3464980490937331</v>
      </c>
      <c r="E71" s="71">
        <f>Tab_I_b!D71*$B$45</f>
        <v>6.3469507219398862</v>
      </c>
      <c r="F71" s="71">
        <f>Tab_I_b!S71</f>
        <v>1.6896040000000001</v>
      </c>
      <c r="G71" s="71">
        <f>SUM(Tab_I_b!T71:V71)</f>
        <v>3.502936</v>
      </c>
      <c r="H71" s="71">
        <f>Tab_I_b!C70*Capital_flows!H70+Capital_flows!F70*Capital_flows!G70+Capital_flows!C70-Capital_flows!D70</f>
        <v>2.0639480773294094</v>
      </c>
      <c r="I71" s="71">
        <f>SUM(Tab_I_b!W71:Y71)</f>
        <v>2.1414439999999999</v>
      </c>
      <c r="J71" s="71">
        <f>Tab_I_b!B71-Capital_flows!H71</f>
        <v>1.0103959226705905</v>
      </c>
      <c r="K71" s="73">
        <f t="shared" si="1"/>
        <v>-7.7495922670590467E-2</v>
      </c>
      <c r="L71" s="76">
        <f t="shared" si="2"/>
        <v>-2.5207303629844437E-2</v>
      </c>
      <c r="M71" s="81">
        <f>Tab_I_a!$C$23*Tab_I_a!H71*(Tab_I_a!N71+Tab_I_a!O71)</f>
        <v>0</v>
      </c>
      <c r="N71" s="81">
        <f t="shared" si="3"/>
        <v>0</v>
      </c>
      <c r="O71" s="81">
        <f>O70*Tab_I_a!C71*Tab_I_a!$C$25</f>
        <v>5.3768509162094524</v>
      </c>
      <c r="P71" s="81">
        <f>$B$45*Tab_I_a!D71</f>
        <v>5.3771097710969551</v>
      </c>
      <c r="Q71" s="81">
        <f>Tab_I_a!S71</f>
        <v>1.4390400000000001</v>
      </c>
      <c r="R71" s="81">
        <f>SUM(Tab_I_a!T71:V71)</f>
        <v>3.5029369999999997</v>
      </c>
      <c r="S71" s="81">
        <f>Tab_I_a!C70*Capital_flows!S70+Capital_flows!Q70*Capital_flows!R70+N70-O70</f>
        <v>1.8343835963039865</v>
      </c>
      <c r="T71" s="82">
        <f>SUM(Tab_I_a!W71:Y71)</f>
        <v>1.85344</v>
      </c>
      <c r="U71" s="82">
        <f>Tab_I_a!B71-Capital_flows!S71</f>
        <v>0.83184540369601345</v>
      </c>
      <c r="V71" s="82">
        <f t="shared" si="4"/>
        <v>-1.9056403696013469E-2</v>
      </c>
      <c r="W71" s="83">
        <f t="shared" si="5"/>
        <v>-7.1473244406288694E-3</v>
      </c>
    </row>
    <row r="72" spans="1:23" x14ac:dyDescent="0.3">
      <c r="A72">
        <v>21</v>
      </c>
      <c r="B72" s="21">
        <f>Tab_I_b!$C$23*Tab_I_b!H72*(Tab_I_b!N72+Tab_I_b!O72)</f>
        <v>6.7280194985660999E-2</v>
      </c>
      <c r="C72" s="71">
        <f t="shared" si="0"/>
        <v>4.2648615996822792E-2</v>
      </c>
      <c r="D72" s="71">
        <f>D71*Tab_I_b!C72*Tab_I_b!$C$25</f>
        <v>7.3481016365945564</v>
      </c>
      <c r="E72" s="71">
        <f>Tab_I_b!D72*$B$45</f>
        <v>7.348605029691444</v>
      </c>
      <c r="F72" s="71">
        <f>Tab_I_b!S72</f>
        <v>1.6868989999999999</v>
      </c>
      <c r="G72" s="71">
        <f>SUM(Tab_I_b!T72:V72)</f>
        <v>4.0634060000000005</v>
      </c>
      <c r="H72" s="71">
        <f>Tab_I_b!C71*Capital_flows!H71+Capital_flows!F71*Capital_flows!G71+Capital_flows!C71-Capital_flows!D71</f>
        <v>2.38956343829748</v>
      </c>
      <c r="I72" s="71">
        <f>SUM(Tab_I_b!W72:Y72)</f>
        <v>2.4811070000000002</v>
      </c>
      <c r="J72" s="71">
        <f>Tab_I_b!B72-Capital_flows!H72</f>
        <v>1.1721115617025202</v>
      </c>
      <c r="K72" s="73">
        <f t="shared" si="1"/>
        <v>-9.1543561702520204E-2</v>
      </c>
      <c r="L72" s="76">
        <f t="shared" si="2"/>
        <v>-2.5702390505175289E-2</v>
      </c>
      <c r="M72" s="81">
        <f>Tab_I_a!$C$23*Tab_I_a!H72*(Tab_I_a!N72+Tab_I_a!O72)</f>
        <v>0</v>
      </c>
      <c r="N72" s="81">
        <f t="shared" si="3"/>
        <v>0</v>
      </c>
      <c r="O72" s="81">
        <f>O71*Tab_I_a!C72*Tab_I_a!$C$25</f>
        <v>6.0484887353332679</v>
      </c>
      <c r="P72" s="81">
        <f>$B$45*Tab_I_a!D72</f>
        <v>6.0488037482234995</v>
      </c>
      <c r="Q72" s="81">
        <f>Tab_I_a!S72</f>
        <v>1.395521</v>
      </c>
      <c r="R72" s="81">
        <f>SUM(Tab_I_a!T72:V72)</f>
        <v>4.0634060000000005</v>
      </c>
      <c r="S72" s="81">
        <f>Tab_I_a!C71*Capital_flows!S71+Capital_flows!Q71*Capital_flows!R71+N71-O71</f>
        <v>2.072375933474456</v>
      </c>
      <c r="T72" s="82">
        <f>SUM(Tab_I_a!W72:Y72)</f>
        <v>2.092101</v>
      </c>
      <c r="U72" s="82">
        <f>Tab_I_a!B72-Capital_flows!S72</f>
        <v>0.9371580665255439</v>
      </c>
      <c r="V72" s="82">
        <f t="shared" si="4"/>
        <v>-1.9725066525543955E-2</v>
      </c>
      <c r="W72" s="83">
        <f t="shared" si="5"/>
        <v>-6.5541929499862619E-3</v>
      </c>
    </row>
    <row r="73" spans="1:23" x14ac:dyDescent="0.3">
      <c r="A73">
        <v>22</v>
      </c>
      <c r="B73" s="21">
        <f>Tab_I_b!$C$23*Tab_I_b!H73*(Tab_I_b!N73+Tab_I_b!O73)</f>
        <v>7.5131440879872002E-2</v>
      </c>
      <c r="C73" s="71">
        <f t="shared" si="0"/>
        <v>4.762548580687908E-2</v>
      </c>
      <c r="D73" s="71">
        <f>D72*Tab_I_b!C73*Tab_I_b!$C$25</f>
        <v>8.508327798696687</v>
      </c>
      <c r="E73" s="71">
        <f>Tab_I_b!D73*$B$45</f>
        <v>8.5089422849575111</v>
      </c>
      <c r="F73" s="71">
        <f>Tab_I_b!S73</f>
        <v>1.6843269999999999</v>
      </c>
      <c r="G73" s="71">
        <f>SUM(Tab_I_b!T73:V73)</f>
        <v>4.713552</v>
      </c>
      <c r="H73" s="71">
        <f>Tab_I_b!C72*Capital_flows!H72+Capital_flows!F72*Capital_flows!G72+Capital_flows!C72-Capital_flows!D72</f>
        <v>2.7671873188374416</v>
      </c>
      <c r="I73" s="71">
        <f>SUM(Tab_I_b!W73:Y73)</f>
        <v>2.8748520000000002</v>
      </c>
      <c r="J73" s="71">
        <f>Tab_I_b!B73-Capital_flows!H73</f>
        <v>1.3593746811625582</v>
      </c>
      <c r="K73" s="73">
        <f t="shared" si="1"/>
        <v>-0.10766468116255856</v>
      </c>
      <c r="L73" s="76">
        <f t="shared" si="2"/>
        <v>-2.6090649107552138E-2</v>
      </c>
      <c r="M73" s="81">
        <f>Tab_I_a!$C$23*Tab_I_a!H73*(Tab_I_a!N73+Tab_I_a!O73)</f>
        <v>0</v>
      </c>
      <c r="N73" s="81">
        <f t="shared" si="3"/>
        <v>0</v>
      </c>
      <c r="O73" s="81">
        <f>O72*Tab_I_a!C73*Tab_I_a!$C$25</f>
        <v>6.7790104311716295</v>
      </c>
      <c r="P73" s="81">
        <f>$B$45*Tab_I_a!D73</f>
        <v>6.7793885982154398</v>
      </c>
      <c r="Q73" s="81">
        <f>Tab_I_a!S73</f>
        <v>1.348344</v>
      </c>
      <c r="R73" s="81">
        <f>SUM(Tab_I_a!T73:V73)</f>
        <v>4.713552</v>
      </c>
      <c r="S73" s="81">
        <f>Tab_I_a!C72*Capital_flows!S72+Capital_flows!Q72*Capital_flows!R72+N72-O72</f>
        <v>2.3336778869714516</v>
      </c>
      <c r="T73" s="82">
        <f>SUM(Tab_I_a!W73:Y73)</f>
        <v>2.3534920000000001</v>
      </c>
      <c r="U73" s="82">
        <f>Tab_I_a!B73-Capital_flows!S73</f>
        <v>1.0518571130285483</v>
      </c>
      <c r="V73" s="82">
        <f t="shared" si="4"/>
        <v>-1.9814113028548519E-2</v>
      </c>
      <c r="W73" s="83">
        <f t="shared" si="5"/>
        <v>-5.8525795859586506E-3</v>
      </c>
    </row>
    <row r="74" spans="1:23" x14ac:dyDescent="0.3">
      <c r="A74">
        <v>23</v>
      </c>
      <c r="B74" s="21">
        <f>Tab_I_b!$C$23*Tab_I_b!H74*(Tab_I_b!N74+Tab_I_b!O74)</f>
        <v>8.371846637686349E-2</v>
      </c>
      <c r="C74" s="71">
        <f t="shared" si="0"/>
        <v>5.3068763030647045E-2</v>
      </c>
      <c r="D74" s="71">
        <f>D73*Tab_I_b!C74*Tab_I_b!$C$25</f>
        <v>9.8524424124158791</v>
      </c>
      <c r="E74" s="71">
        <f>Tab_I_b!D74*$B$45</f>
        <v>9.8531909226021153</v>
      </c>
      <c r="F74" s="71">
        <f>Tab_I_b!S74</f>
        <v>1.6818869999999999</v>
      </c>
      <c r="G74" s="71">
        <f>SUM(Tab_I_b!T74:V74)</f>
        <v>5.4677210000000001</v>
      </c>
      <c r="H74" s="71">
        <f>Tab_I_b!C73*Capital_flows!H73+Capital_flows!F73*Capital_flows!G73+Capital_flows!C73-Capital_flows!D73</f>
        <v>3.2053416738722831</v>
      </c>
      <c r="I74" s="71">
        <f>SUM(Tab_I_b!W74:Y74)</f>
        <v>3.331296</v>
      </c>
      <c r="J74" s="71">
        <f>Tab_I_b!B74-Capital_flows!H74</f>
        <v>1.5760223261277169</v>
      </c>
      <c r="K74" s="73">
        <f t="shared" si="1"/>
        <v>-0.12595432612771695</v>
      </c>
      <c r="L74" s="76">
        <f t="shared" si="2"/>
        <v>-2.6342760377105142E-2</v>
      </c>
      <c r="M74" s="81">
        <f>Tab_I_a!$C$23*Tab_I_a!H74*(Tab_I_a!N74+Tab_I_a!O74)</f>
        <v>0</v>
      </c>
      <c r="N74" s="81">
        <f t="shared" si="3"/>
        <v>0</v>
      </c>
      <c r="O74" s="81">
        <f>O73*Tab_I_a!C74*Tab_I_a!$C$25</f>
        <v>7.567695489058794</v>
      </c>
      <c r="P74" s="81">
        <f>$B$45*Tab_I_a!D74</f>
        <v>7.5681466221801754</v>
      </c>
      <c r="Q74" s="81">
        <f>Tab_I_a!S74</f>
        <v>1.297606</v>
      </c>
      <c r="R74" s="81">
        <f>SUM(Tab_I_a!T74:V74)</f>
        <v>5.4677199999999999</v>
      </c>
      <c r="S74" s="81">
        <f>Tab_I_a!C73*Capital_flows!S73+Capital_flows!Q73*Capital_flows!R73+N73-O73</f>
        <v>2.6187526336099474</v>
      </c>
      <c r="T74" s="82">
        <f>SUM(Tab_I_a!W74:Y74)</f>
        <v>2.6378140000000001</v>
      </c>
      <c r="U74" s="82">
        <f>Tab_I_a!B74-Capital_flows!S74</f>
        <v>1.1757653663900527</v>
      </c>
      <c r="V74" s="82">
        <f t="shared" si="4"/>
        <v>-1.9061366390052736E-2</v>
      </c>
      <c r="W74" s="83">
        <f t="shared" si="5"/>
        <v>-5.0233959596588384E-3</v>
      </c>
    </row>
    <row r="75" spans="1:23" x14ac:dyDescent="0.3">
      <c r="A75">
        <v>24</v>
      </c>
      <c r="B75" s="21">
        <f>Tab_I_b!$C$23*Tab_I_b!H75*(Tab_I_b!N75+Tab_I_b!O75)</f>
        <v>9.3077507084542502E-2</v>
      </c>
      <c r="C75" s="71">
        <f t="shared" si="0"/>
        <v>5.9001417258618634E-2</v>
      </c>
      <c r="D75" s="71">
        <f>D74*Tab_I_b!C75*Tab_I_b!$C$25</f>
        <v>11.409742397692039</v>
      </c>
      <c r="E75" s="71">
        <f>Tab_I_b!D75*$B$45</f>
        <v>11.410648882912229</v>
      </c>
      <c r="F75" s="71">
        <f>Tab_I_b!S75</f>
        <v>1.6795789999999999</v>
      </c>
      <c r="G75" s="71">
        <f>SUM(Tab_I_b!T75:V75)</f>
        <v>6.3425549999999991</v>
      </c>
      <c r="H75" s="71">
        <f>Tab_I_b!C74*Capital_flows!H74+Capital_flows!F74*Capital_flows!G74+Capital_flows!C74-Capital_flows!D74</f>
        <v>3.714012358072063</v>
      </c>
      <c r="I75" s="71">
        <f>SUM(Tab_I_b!W75:Y75)</f>
        <v>3.8604699999999998</v>
      </c>
      <c r="J75" s="71">
        <f>Tab_I_b!B75-Capital_flows!H75</f>
        <v>1.8264456419279371</v>
      </c>
      <c r="K75" s="73">
        <f t="shared" si="1"/>
        <v>-0.14645764192793687</v>
      </c>
      <c r="L75" s="76">
        <f t="shared" si="2"/>
        <v>-2.6434212104475274E-2</v>
      </c>
      <c r="M75" s="81">
        <f>Tab_I_a!$C$23*Tab_I_a!H75*(Tab_I_a!N75+Tab_I_a!O75)</f>
        <v>0</v>
      </c>
      <c r="N75" s="81">
        <f t="shared" si="3"/>
        <v>0</v>
      </c>
      <c r="O75" s="81">
        <f>O74*Tab_I_a!C75*Tab_I_a!$C$25</f>
        <v>8.4124580470520414</v>
      </c>
      <c r="P75" s="81">
        <f>$B$45*Tab_I_a!D75</f>
        <v>8.4129774750026058</v>
      </c>
      <c r="Q75" s="81">
        <f>Tab_I_a!S75</f>
        <v>1.2435020000000001</v>
      </c>
      <c r="R75" s="81">
        <f>SUM(Tab_I_a!T75:V75)</f>
        <v>6.3425540000000007</v>
      </c>
      <c r="S75" s="81">
        <f>Tab_I_a!C74*Capital_flows!S74+Capital_flows!Q74*Capital_flows!R74+N74-O74</f>
        <v>2.9276487089510503</v>
      </c>
      <c r="T75" s="82">
        <f>SUM(Tab_I_a!W75:Y75)</f>
        <v>2.9447900000000002</v>
      </c>
      <c r="U75" s="82">
        <f>Tab_I_a!B75-Capital_flows!S75</f>
        <v>1.30843129104895</v>
      </c>
      <c r="V75" s="82">
        <f t="shared" si="4"/>
        <v>-1.7141291048949903E-2</v>
      </c>
      <c r="W75" s="83">
        <f t="shared" si="5"/>
        <v>-4.0464984251831647E-3</v>
      </c>
    </row>
    <row r="76" spans="1:23" x14ac:dyDescent="0.3">
      <c r="A76">
        <v>25</v>
      </c>
      <c r="B76" s="21">
        <f>Tab_I_b!$C$23*Tab_I_b!H76*(Tab_I_b!N76+Tab_I_b!O76)</f>
        <v>0.103256577397389</v>
      </c>
      <c r="C76" s="71">
        <f t="shared" si="0"/>
        <v>6.5453884601642406E-2</v>
      </c>
      <c r="D76" s="71">
        <f>D75*Tab_I_b!C76*Tab_I_b!$C$25</f>
        <v>13.214183583287603</v>
      </c>
      <c r="E76" s="71">
        <f>Tab_I_b!D76*$B$45</f>
        <v>13.215325653643866</v>
      </c>
      <c r="F76" s="71">
        <f>Tab_I_b!S76</f>
        <v>1.6774070000000001</v>
      </c>
      <c r="G76" s="71">
        <f>SUM(Tab_I_b!T76:V76)</f>
        <v>7.3573639999999996</v>
      </c>
      <c r="H76" s="71">
        <f>Tab_I_b!C75*Capital_flows!H75+Capital_flows!F75*Capital_flows!G75+Capital_flows!C75-Capital_flows!D75</f>
        <v>4.3048818483211537</v>
      </c>
      <c r="I76" s="71">
        <f>SUM(Tab_I_b!W76:Y76)</f>
        <v>4.4740080000000004</v>
      </c>
      <c r="J76" s="71">
        <f>Tab_I_b!B76-Capital_flows!H76</f>
        <v>2.115644151678846</v>
      </c>
      <c r="K76" s="73">
        <f t="shared" si="1"/>
        <v>-0.1691261516788467</v>
      </c>
      <c r="L76" s="76">
        <f t="shared" si="2"/>
        <v>-2.6341479137199461E-2</v>
      </c>
      <c r="M76" s="81">
        <f>Tab_I_a!$C$23*Tab_I_a!H76*(Tab_I_a!N76+Tab_I_a!O76)</f>
        <v>0</v>
      </c>
      <c r="N76" s="81">
        <f t="shared" si="3"/>
        <v>0</v>
      </c>
      <c r="O76" s="81">
        <f>O75*Tab_I_a!C76*Tab_I_a!$C$25</f>
        <v>9.309730243068751</v>
      </c>
      <c r="P76" s="81">
        <f>$B$45*Tab_I_a!D76</f>
        <v>9.3103363904888035</v>
      </c>
      <c r="Q76" s="81">
        <f>Tab_I_a!S76</f>
        <v>1.186329</v>
      </c>
      <c r="R76" s="81">
        <f>SUM(Tab_I_a!T76:V76)</f>
        <v>7.3573639999999996</v>
      </c>
      <c r="S76" s="81">
        <f>Tab_I_a!C75*Capital_flows!S75+Capital_flows!Q75*Capital_flows!R75+N75-O75</f>
        <v>3.2599586071348323</v>
      </c>
      <c r="T76" s="82">
        <f>SUM(Tab_I_a!W76:Y76)</f>
        <v>3.2736129999999997</v>
      </c>
      <c r="U76" s="82">
        <f>Tab_I_a!B76-Capital_flows!S76</f>
        <v>1.4491053928651674</v>
      </c>
      <c r="V76" s="82">
        <f t="shared" si="4"/>
        <v>-1.3654392865167342E-2</v>
      </c>
      <c r="W76" s="83">
        <f t="shared" si="5"/>
        <v>-2.8995980655959108E-3</v>
      </c>
    </row>
    <row r="77" spans="1:23" x14ac:dyDescent="0.3">
      <c r="A77">
        <v>26</v>
      </c>
      <c r="B77" s="21">
        <f>Tab_I_b!$C$23*Tab_I_b!H77*(Tab_I_b!N77+Tab_I_b!O77)</f>
        <v>0.11430882528336601</v>
      </c>
      <c r="C77" s="71">
        <f t="shared" si="0"/>
        <v>7.2459855319937566E-2</v>
      </c>
      <c r="D77" s="71">
        <f>D76*Tab_I_b!C77*Tab_I_b!$C$25</f>
        <v>15.30519985495576</v>
      </c>
      <c r="E77" s="71">
        <f>Tab_I_b!D77*$B$45</f>
        <v>15.306626652138231</v>
      </c>
      <c r="F77" s="71">
        <f>Tab_I_b!S77</f>
        <v>1.675365</v>
      </c>
      <c r="G77" s="71">
        <f>SUM(Tab_I_b!T77:V77)</f>
        <v>8.5345420000000001</v>
      </c>
      <c r="H77" s="71">
        <f>Tab_I_b!C76*Capital_flows!H76+Capital_flows!F76*Capital_flows!G76+Capital_flows!C76-Capital_flows!D76</f>
        <v>4.9917049533902507</v>
      </c>
      <c r="I77" s="71">
        <f>SUM(Tab_I_b!W77:Y77)</f>
        <v>5.1853859999999994</v>
      </c>
      <c r="J77" s="71">
        <f>Tab_I_b!B77-Capital_flows!H77</f>
        <v>2.449186046609749</v>
      </c>
      <c r="K77" s="73">
        <f t="shared" si="1"/>
        <v>-0.19368104660974872</v>
      </c>
      <c r="L77" s="76">
        <f t="shared" si="2"/>
        <v>-2.6029281521493693E-2</v>
      </c>
      <c r="M77" s="81">
        <f>Tab_I_a!$C$23*Tab_I_a!H77*(Tab_I_a!N77+Tab_I_a!O77)</f>
        <v>0</v>
      </c>
      <c r="N77" s="81">
        <f t="shared" si="3"/>
        <v>0</v>
      </c>
      <c r="O77" s="81">
        <f>O76*Tab_I_a!C77*Tab_I_a!$C$25</f>
        <v>10.254474203221271</v>
      </c>
      <c r="P77" s="81">
        <f>$B$45*Tab_I_a!D77</f>
        <v>10.25514811302687</v>
      </c>
      <c r="Q77" s="81">
        <f>Tab_I_a!S77</f>
        <v>1.126485</v>
      </c>
      <c r="R77" s="81">
        <f>SUM(Tab_I_a!T77:V77)</f>
        <v>8.5345420000000001</v>
      </c>
      <c r="S77" s="81">
        <f>Tab_I_a!C76*Capital_flows!S76+Capital_flows!Q76*Capital_flows!R76+N76-O76</f>
        <v>3.6148014320461339</v>
      </c>
      <c r="T77" s="82">
        <f>SUM(Tab_I_a!W77:Y77)</f>
        <v>3.6228939999999996</v>
      </c>
      <c r="U77" s="82">
        <f>Tab_I_a!B77-Capital_flows!S77</f>
        <v>1.5966645679538658</v>
      </c>
      <c r="V77" s="82">
        <f t="shared" si="4"/>
        <v>-8.0925679538657036E-3</v>
      </c>
      <c r="W77" s="83">
        <f t="shared" si="5"/>
        <v>-1.5528390579283649E-3</v>
      </c>
    </row>
    <row r="78" spans="1:23" x14ac:dyDescent="0.3">
      <c r="A78">
        <v>27</v>
      </c>
      <c r="B78" s="21">
        <f>Tab_I_b!$C$23*Tab_I_b!H78*(Tab_I_b!N78+Tab_I_b!O78)</f>
        <v>0.12630587017374001</v>
      </c>
      <c r="C78" s="71">
        <f t="shared" si="0"/>
        <v>8.0064728652056355E-2</v>
      </c>
      <c r="D78" s="71">
        <f>D77*Tab_I_b!C78*Tab_I_b!$C$25</f>
        <v>17.728546569831302</v>
      </c>
      <c r="E78" s="71">
        <f>Tab_I_b!D78*$B$45</f>
        <v>17.730255554683783</v>
      </c>
      <c r="F78" s="71">
        <f>Tab_I_b!S78</f>
        <v>1.673454</v>
      </c>
      <c r="G78" s="71">
        <f>SUM(Tab_I_b!T78:V78)</f>
        <v>9.9000679999999992</v>
      </c>
      <c r="H78" s="71">
        <f>Tab_I_b!C77*Capital_flows!H77+Capital_flows!F77*Capital_flows!G77+Capital_flows!C77-Capital_flows!D77</f>
        <v>5.7906277552708723</v>
      </c>
      <c r="I78" s="71">
        <f>SUM(Tab_I_b!W78:Y78)</f>
        <v>6.0102510000000002</v>
      </c>
      <c r="J78" s="71">
        <f>Tab_I_b!B78-Capital_flows!H78</f>
        <v>2.8333592447291274</v>
      </c>
      <c r="K78" s="73">
        <f t="shared" si="1"/>
        <v>-0.21962324472912798</v>
      </c>
      <c r="L78" s="76">
        <f t="shared" si="2"/>
        <v>-2.5466555634780987E-2</v>
      </c>
      <c r="M78" s="81">
        <f>Tab_I_a!$C$23*Tab_I_a!H78*(Tab_I_a!N78+Tab_I_a!O78)</f>
        <v>0</v>
      </c>
      <c r="N78" s="81">
        <f t="shared" si="3"/>
        <v>0</v>
      </c>
      <c r="O78" s="81">
        <f>O77*Tab_I_a!C78*Tab_I_a!$C$25</f>
        <v>11.24021874655625</v>
      </c>
      <c r="P78" s="81">
        <f>$B$45*Tab_I_a!D78</f>
        <v>11.240999857250509</v>
      </c>
      <c r="Q78" s="81">
        <f>Tab_I_a!S78</f>
        <v>1.064465</v>
      </c>
      <c r="R78" s="81">
        <f>SUM(Tab_I_a!T78:V78)</f>
        <v>9.900068000000001</v>
      </c>
      <c r="S78" s="81">
        <f>Tab_I_a!C77*Capital_flows!S77+Capital_flows!Q77*Capital_flows!R77+N77-O77</f>
        <v>3.9908140179747775</v>
      </c>
      <c r="T78" s="82">
        <f>SUM(Tab_I_a!W78:Y78)</f>
        <v>3.990688</v>
      </c>
      <c r="U78" s="82">
        <f>Tab_I_a!B78-Capital_flows!S78</f>
        <v>1.7496739820252225</v>
      </c>
      <c r="V78" s="82">
        <f t="shared" si="4"/>
        <v>1.2601797477751475E-4</v>
      </c>
      <c r="W78" s="83">
        <f t="shared" si="5"/>
        <v>2.1952484662891857E-5</v>
      </c>
    </row>
    <row r="79" spans="1:23" x14ac:dyDescent="0.3">
      <c r="A79">
        <v>28</v>
      </c>
      <c r="B79" s="21">
        <f>Tab_I_b!$C$23*Tab_I_b!H79*(Tab_I_b!N79+Tab_I_b!O79)</f>
        <v>0.13932767178678598</v>
      </c>
      <c r="C79" s="71">
        <f t="shared" si="0"/>
        <v>8.8319190707345674E-2</v>
      </c>
      <c r="D79" s="71">
        <f>D78*Tab_I_b!C79*Tab_I_b!$C$25</f>
        <v>20.537239664085945</v>
      </c>
      <c r="E79" s="71">
        <f>Tab_I_b!D79*$B$45</f>
        <v>20.539297785850252</v>
      </c>
      <c r="F79" s="71">
        <f>Tab_I_b!S79</f>
        <v>1.671672</v>
      </c>
      <c r="G79" s="71">
        <f>SUM(Tab_I_b!T79:V79)</f>
        <v>11.484080000000001</v>
      </c>
      <c r="H79" s="71">
        <f>Tab_I_b!C78*Capital_flows!H78+Capital_flows!F78*Capital_flows!G78+Capital_flows!C78-Capital_flows!D78</f>
        <v>6.7206783034353244</v>
      </c>
      <c r="I79" s="71">
        <f>SUM(Tab_I_b!W79:Y79)</f>
        <v>6.9667819999999994</v>
      </c>
      <c r="J79" s="71">
        <f>Tab_I_b!B79-Capital_flows!H79</f>
        <v>3.2751976965646765</v>
      </c>
      <c r="K79" s="73">
        <f t="shared" si="1"/>
        <v>-0.24610369656467501</v>
      </c>
      <c r="L79" s="76">
        <f t="shared" si="2"/>
        <v>-2.4620523160218774E-2</v>
      </c>
      <c r="M79" s="81">
        <f>Tab_I_a!$C$23*Tab_I_a!H79*(Tab_I_a!N79+Tab_I_a!O79)</f>
        <v>0</v>
      </c>
      <c r="N79" s="81">
        <f t="shared" si="3"/>
        <v>0</v>
      </c>
      <c r="O79" s="81">
        <f>O78*Tab_I_a!C79*Tab_I_a!$C$25</f>
        <v>12.259309295604792</v>
      </c>
      <c r="P79" s="81">
        <f>$B$45*Tab_I_a!D79</f>
        <v>12.260126037849822</v>
      </c>
      <c r="Q79" s="81">
        <f>Tab_I_a!S79</f>
        <v>1.0008429999999999</v>
      </c>
      <c r="R79" s="81">
        <f>SUM(Tab_I_a!T79:V79)</f>
        <v>11.484080000000001</v>
      </c>
      <c r="S79" s="81">
        <f>Tab_I_a!C78*Capital_flows!S78+Capital_flows!Q78*Capital_flows!R78+N78-O78</f>
        <v>4.3862173039330177</v>
      </c>
      <c r="T79" s="82">
        <f>SUM(Tab_I_a!W79:Y79)</f>
        <v>4.3744620000000003</v>
      </c>
      <c r="U79" s="82">
        <f>Tab_I_a!B79-Capital_flows!S79</f>
        <v>1.9062686960669826</v>
      </c>
      <c r="V79" s="82">
        <f t="shared" si="4"/>
        <v>1.175530393301738E-2</v>
      </c>
      <c r="W79" s="83">
        <f t="shared" si="5"/>
        <v>1.8681493980308229E-3</v>
      </c>
    </row>
    <row r="80" spans="1:23" x14ac:dyDescent="0.3">
      <c r="A80">
        <v>29</v>
      </c>
      <c r="B80" s="21">
        <f>Tab_I_b!$C$23*Tab_I_b!H80*(Tab_I_b!N80+Tab_I_b!O80)</f>
        <v>0.15341817735685351</v>
      </c>
      <c r="C80" s="71">
        <f t="shared" si="0"/>
        <v>9.7251099441958838E-2</v>
      </c>
      <c r="D80" s="71">
        <f>D79*Tab_I_b!C80*Tab_I_b!$C$25</f>
        <v>23.792849795709579</v>
      </c>
      <c r="E80" s="71">
        <f>Tab_I_b!D80*$B$45</f>
        <v>23.795245703463838</v>
      </c>
      <c r="F80" s="71">
        <f>Tab_I_b!S80</f>
        <v>1.6700159999999999</v>
      </c>
      <c r="G80" s="71">
        <f>SUM(Tab_I_b!T80:V80)</f>
        <v>13.321533000000001</v>
      </c>
      <c r="H80" s="71">
        <f>Tab_I_b!C79*Capital_flows!H79+Capital_flows!F79*Capital_flows!G79+Capital_flows!C79-Capital_flows!D79</f>
        <v>7.804351516135867</v>
      </c>
      <c r="I80" s="71">
        <f>SUM(Tab_I_b!W80:Y80)</f>
        <v>8.0760310000000004</v>
      </c>
      <c r="J80" s="71">
        <f>Tab_I_b!B80-Capital_flows!H80</f>
        <v>3.7823964838641331</v>
      </c>
      <c r="K80" s="73">
        <f t="shared" si="1"/>
        <v>-0.27167948386413343</v>
      </c>
      <c r="L80" s="76">
        <f t="shared" si="2"/>
        <v>-2.3447431830236874E-2</v>
      </c>
      <c r="M80" s="81">
        <f>Tab_I_a!$C$23*Tab_I_a!H80*(Tab_I_a!N80+Tab_I_a!O80)</f>
        <v>0</v>
      </c>
      <c r="N80" s="81">
        <f t="shared" si="3"/>
        <v>0</v>
      </c>
      <c r="O80" s="81">
        <f>O79*Tab_I_a!C80*Tab_I_a!$C$25</f>
        <v>13.30302509202088</v>
      </c>
      <c r="P80" s="81">
        <f>$B$45*Tab_I_a!D80</f>
        <v>13.303978125268443</v>
      </c>
      <c r="Q80" s="81">
        <f>Tab_I_a!S80</f>
        <v>0.93625800000000003</v>
      </c>
      <c r="R80" s="81">
        <f>SUM(Tab_I_a!T80:V80)</f>
        <v>13.321531999999999</v>
      </c>
      <c r="S80" s="81">
        <f>Tab_I_a!C79*Capital_flows!S79+Capital_flows!Q79*Capital_flows!R79+N79-O79</f>
        <v>4.7988640764295862</v>
      </c>
      <c r="T80" s="82">
        <f>SUM(Tab_I_a!W80:Y80)</f>
        <v>4.7712709999999996</v>
      </c>
      <c r="U80" s="82">
        <f>Tab_I_a!B80-Capital_flows!S80</f>
        <v>2.0643579235704141</v>
      </c>
      <c r="V80" s="82">
        <f t="shared" si="4"/>
        <v>2.7593076429586638E-2</v>
      </c>
      <c r="W80" s="83">
        <f t="shared" si="5"/>
        <v>4.0204260374481016E-3</v>
      </c>
    </row>
    <row r="81" spans="1:23" x14ac:dyDescent="0.3">
      <c r="A81">
        <v>30</v>
      </c>
      <c r="B81" s="21">
        <f>Tab_I_b!$C$23*Tab_I_b!H81*(Tab_I_b!N81+Tab_I_b!O81)</f>
        <v>0.16867130250606299</v>
      </c>
      <c r="C81" s="71">
        <f t="shared" si="0"/>
        <v>0.10691998755054351</v>
      </c>
      <c r="D81" s="71">
        <f>D80*Tab_I_b!C81*Tab_I_b!$C$25</f>
        <v>27.566735410767595</v>
      </c>
      <c r="E81" s="71">
        <f>Tab_I_b!D81*$B$45</f>
        <v>27.569530476224216</v>
      </c>
      <c r="F81" s="71">
        <f>Tab_I_b!S81</f>
        <v>1.6684829999999999</v>
      </c>
      <c r="G81" s="71">
        <f>SUM(Tab_I_b!T81:V81)</f>
        <v>15.452977000000001</v>
      </c>
      <c r="H81" s="71">
        <f>Tab_I_b!C80*Capital_flows!H80+Capital_flows!F80*Capital_flows!G80+Capital_flows!C80-Capital_flows!D80</f>
        <v>9.0682660090171439</v>
      </c>
      <c r="I81" s="71">
        <f>SUM(Tab_I_b!W81:Y81)</f>
        <v>9.3624729999999978</v>
      </c>
      <c r="J81" s="71">
        <f>Tab_I_b!B81-Capital_flows!H81</f>
        <v>4.3634199909828553</v>
      </c>
      <c r="K81" s="73">
        <f t="shared" si="1"/>
        <v>-0.29420699098285397</v>
      </c>
      <c r="L81" s="76">
        <f t="shared" si="2"/>
        <v>-2.1903950924913967E-2</v>
      </c>
      <c r="M81" s="81">
        <f>Tab_I_a!$C$23*Tab_I_a!H81*(Tab_I_a!N81+Tab_I_a!O81)</f>
        <v>0</v>
      </c>
      <c r="N81" s="81">
        <f t="shared" si="3"/>
        <v>0</v>
      </c>
      <c r="O81" s="81">
        <f>O80*Tab_I_a!C81*Tab_I_a!$C$25</f>
        <v>14.3621393791851</v>
      </c>
      <c r="P81" s="81">
        <f>$B$45*Tab_I_a!D81</f>
        <v>14.363152459354559</v>
      </c>
      <c r="Q81" s="81">
        <f>Tab_I_a!S81</f>
        <v>0.87138099999999996</v>
      </c>
      <c r="R81" s="81">
        <f>SUM(Tab_I_a!T81:V81)</f>
        <v>15.452977000000001</v>
      </c>
      <c r="S81" s="81">
        <f>Tab_I_a!C80*Capital_flows!S80+Capital_flows!Q80*Capital_flows!R80+N80-O80</f>
        <v>5.2264104718152442</v>
      </c>
      <c r="T81" s="82">
        <f>SUM(Tab_I_a!W81:Y81)</f>
        <v>5.1776910000000003</v>
      </c>
      <c r="U81" s="82">
        <f>Tab_I_a!B81-Capital_flows!S81</f>
        <v>2.2213605281847562</v>
      </c>
      <c r="V81" s="82">
        <f t="shared" si="4"/>
        <v>4.8719471815243942E-2</v>
      </c>
      <c r="W81" s="83">
        <f t="shared" si="5"/>
        <v>6.5414835949230907E-3</v>
      </c>
    </row>
    <row r="82" spans="1:23" x14ac:dyDescent="0.3">
      <c r="O82" s="77"/>
    </row>
  </sheetData>
  <mergeCells count="4">
    <mergeCell ref="C49:K49"/>
    <mergeCell ref="M49:T49"/>
    <mergeCell ref="C48:L48"/>
    <mergeCell ref="M48:W48"/>
  </mergeCells>
  <pageMargins left="0.7" right="0.7" top="0.78740157499999996" bottom="0.78740157499999996" header="0.3" footer="0.3"/>
  <pageSetup paperSize="9" orientation="portrait" r:id="rId1"/>
  <ignoredErrors>
    <ignoredError sqref="G51:G81 I51:I81 T51:T81 R51:R8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Content</vt:lpstr>
      <vt:lpstr>Tab_I_a</vt:lpstr>
      <vt:lpstr>Tab_I_b</vt:lpstr>
      <vt:lpstr>Tab_I_c</vt:lpstr>
      <vt:lpstr>Capital_flows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Tybalt4175</cp:lastModifiedBy>
  <dcterms:created xsi:type="dcterms:W3CDTF">2017-07-28T07:55:23Z</dcterms:created>
  <dcterms:modified xsi:type="dcterms:W3CDTF">2018-09-21T09:17:11Z</dcterms:modified>
</cp:coreProperties>
</file>